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480" activeTab="0"/>
  </bookViews>
  <sheets>
    <sheet name="Formulario " sheetId="1" r:id="rId1"/>
    <sheet name="Ponderaciones" sheetId="2" r:id="rId2"/>
  </sheets>
  <definedNames>
    <definedName name="_xlnm.Print_Area" localSheetId="0">'Formulario '!$A$1:$AF$85</definedName>
    <definedName name="_xlnm.Print_Titles" localSheetId="0">'Formulario '!$1:$14</definedName>
    <definedName name="_xlnm.Print_Area" localSheetId="1">'Ponderaciones'!$B$1:$E$66</definedName>
    <definedName name="_ftn1">'Formulario '!#REF!</definedName>
    <definedName name="_ftnref1">'Formulario '!#REF!</definedName>
    <definedName name="_Toc137543687">'Formulario '!#REF!</definedName>
    <definedName name="I_Región">#REF!</definedName>
    <definedName name="jaime">#REF!</definedName>
    <definedName name="nombres">#REF!</definedName>
    <definedName name="OLE_LINK1">'Formulario '!#REF!</definedName>
    <definedName name="rafa_marce">#REF!</definedName>
  </definedNames>
  <calcPr fullCalcOnLoad="1"/>
</workbook>
</file>

<file path=xl/sharedStrings.xml><?xml version="1.0" encoding="utf-8"?>
<sst xmlns="http://schemas.openxmlformats.org/spreadsheetml/2006/main" count="479" uniqueCount="193">
  <si>
    <t>ANEXO N° 9</t>
  </si>
  <si>
    <t>Diagnósticos Inicíales, Seguimiento y Control y Evaluación final de Cumplimiento de  APL Campus Sustentable</t>
  </si>
  <si>
    <t>Datos Empresa</t>
  </si>
  <si>
    <t xml:space="preserve">Nombre de la Empresa: </t>
  </si>
  <si>
    <t>Giro</t>
  </si>
  <si>
    <t xml:space="preserve">Rut: </t>
  </si>
  <si>
    <t>Datos Instalación</t>
  </si>
  <si>
    <t>Datos Auditoría</t>
  </si>
  <si>
    <t xml:space="preserve">Nombre Comercial de la Instalación: </t>
  </si>
  <si>
    <t>Fecha:</t>
  </si>
  <si>
    <t>Dirección:</t>
  </si>
  <si>
    <t>Diagnóstico</t>
  </si>
  <si>
    <t>Comuna:</t>
  </si>
  <si>
    <t>Auditoría Nº</t>
  </si>
  <si>
    <t>Región:</t>
  </si>
  <si>
    <t>Auditoría Final</t>
  </si>
  <si>
    <t>Provincia:</t>
  </si>
  <si>
    <t>Nombre Auditor o Responsable de la Auditoría:</t>
  </si>
  <si>
    <t>Nº Registro :</t>
  </si>
  <si>
    <t xml:space="preserve">Nº </t>
  </si>
  <si>
    <t>METAS Y/O ACCIONES COMPROMETIDAS</t>
  </si>
  <si>
    <t xml:space="preserve">Aplica </t>
  </si>
  <si>
    <t xml:space="preserve">Factor de Importancia </t>
  </si>
  <si>
    <t>Si es acción (4.2)</t>
  </si>
  <si>
    <t>si /no</t>
  </si>
  <si>
    <t xml:space="preserve">Nº asignado </t>
  </si>
  <si>
    <t>Cumple = 100%</t>
  </si>
  <si>
    <t>No Cumple = 0%</t>
  </si>
  <si>
    <t>Evaluar según plazos</t>
  </si>
  <si>
    <t>Evaluación Total</t>
  </si>
  <si>
    <t xml:space="preserve">EN EL 100% DE LAS INSTITUCIONES DE EDUCACIÓN SUPERIOR ADHERIDAS AL ACUERDO, EXPRESAN EL COMPROMISO  POR LA SUSTENTABILIDAD Y LO EVIDENCIANEN SUS LINEAMIENTOS BÁSICOS. 
</t>
  </si>
  <si>
    <t>1.1</t>
  </si>
  <si>
    <r>
      <t xml:space="preserve">Las instituciones de educación superior, designarán un encargado de gestionar el cumplimiento del APL., indicando sus funciones y responsabilidades.  </t>
    </r>
    <r>
      <rPr>
        <b/>
        <sz val="11"/>
        <color indexed="10"/>
        <rFont val="Arial"/>
        <family val="2"/>
      </rPr>
      <t>RESOLUCION EN MARCHA</t>
    </r>
  </si>
  <si>
    <t>X</t>
  </si>
  <si>
    <t>SI</t>
  </si>
  <si>
    <t>1.2</t>
  </si>
  <si>
    <r>
      <t xml:space="preserve">Cada institución de educación superior formará un comité de sustentabilidad, integrado por representantes de la plana directiva, operaciones (administración y mantenimiento), infraestructura, académicos, estudiantes y prevención de riesgos. </t>
    </r>
    <r>
      <rPr>
        <b/>
        <sz val="7.5"/>
        <color indexed="10"/>
        <rFont val="Arial"/>
        <family val="2"/>
      </rPr>
      <t>RESOLUCION EN MARCHA</t>
    </r>
  </si>
  <si>
    <t>1.3</t>
  </si>
  <si>
    <r>
      <t xml:space="preserve">Las instituciones de educación superior, definirán, propondrán y comunicarán una política de sustentabilidad, la cual a lo menos, deberá incorporar criterios del APL (energía, agua, residuos y formación de capacidades) en sus instalaciones y comprometer esfuerzos por medir y gestionar sus procesos para reducir sus impactos ambientales. Esta Política, servirá como base para el desarrollo de sus políticas particulares. </t>
    </r>
    <r>
      <rPr>
        <b/>
        <sz val="11"/>
        <color indexed="10"/>
        <rFont val="Arial"/>
        <family val="2"/>
      </rPr>
      <t>DEFINIR UN POLITICA GENERAL</t>
    </r>
  </si>
  <si>
    <t>1.4</t>
  </si>
  <si>
    <r>
      <t xml:space="preserve">Cada Comité de Sustentabilidad deberá elaborar e implementar un plan de acción para ejecución del APL. </t>
    </r>
    <r>
      <rPr>
        <b/>
        <sz val="11"/>
        <color indexed="10"/>
        <rFont val="Arial"/>
        <family val="2"/>
      </rPr>
      <t>DEFINIR PLAN DE ACCION</t>
    </r>
  </si>
  <si>
    <t>IDENTIFICAR Y PROMOVER LA PRESENCIA DE LAS MATERIAS DE SUSTENTABILIDAD EN EL CURRICULUM ACADÉMICO DEL 100% DE LAS INSTITUCIONES DE EDUCACIÓN SUPERIOR ADHERIDAS.</t>
  </si>
  <si>
    <t>2.1</t>
  </si>
  <si>
    <t xml:space="preserve">Las instituciones de educación superior desarrollarán una definición propia sobre lo que entiende por sustentabilidad en el currículo académico, a partir de lo que se establece en el Protocolo Campus Sustentable y en la Ley General de Bases del Medio Ambiente. La definición debe ser desarrollada por un comité compuesto por a lo menos académicos, funcionarios y alumnos, que garantice la interdisciplinariedad. </t>
  </si>
  <si>
    <t>2.2</t>
  </si>
  <si>
    <t xml:space="preserve">Las instituciones de educación superior desarrollarán un registro de asignaturas enfocadas o relacionadas con sustentabilidad, el cual estará disponible en la página web de la institución, con una descripción genérica de los contenidos. Cada institución es libre de desarrollar su propia metodología para la identificación acorde a la definición desarrollada por la acción 2.1. </t>
  </si>
  <si>
    <t>2.3</t>
  </si>
  <si>
    <t xml:space="preserve">Las instituciones de educación superior desarrollarán al menos una asignatura  de carácter introductorio enfocado en sustentabilidad, el cuál debe ser de libre disposición (formación general), con cupos para a lo menos 120 por año.
</t>
  </si>
  <si>
    <t>2.4</t>
  </si>
  <si>
    <t xml:space="preserve">Las instituciones de educación superior en conjunto con el Ministerio de Educación desarrollarán dos talleres de formación, para a lo menos un representante académicos de cada facultad, que permita incorporar la sustentabilidad en sus asignaturas. </t>
  </si>
  <si>
    <t xml:space="preserve">EL 100% DE LAS INSTITUCIONES DE EDUCACIÓN SUPERIOR, EJECUTARÁN UN PROGRAMA DE EXTENSION EN MATERIAS DE SUSTENTABILIDAD Y/O PRODUCCIÓN LIMPIA CON IMPACTO DIRECTO EN LA COMUNIDAD. </t>
  </si>
  <si>
    <t>3.1</t>
  </si>
  <si>
    <t>Las instituciones de educación superior, coordinadamente y en forma individual desarrollarán un Programa de Extensión en materias de sustentabilidad, que abordará a lo menos:</t>
  </si>
  <si>
    <t>3.2</t>
  </si>
  <si>
    <r>
      <t xml:space="preserve">Las instituciones de educación superior, realizarán al menos 5 proyectos de extensión (excluyendo actividades de difusión) en materias sociales, educación ambiental, uso racional de recursos naturales u otros afines vinculados con la sustentabilidad. </t>
    </r>
    <r>
      <rPr>
        <b/>
        <sz val="11"/>
        <color indexed="10"/>
        <rFont val="Arial"/>
        <family val="2"/>
      </rPr>
      <t xml:space="preserve">Tenemos Dos proyectos aprobados más el general del Jardin Botánico  + Proyecto FDI  +  Proyecto Bicicleta
</t>
    </r>
    <r>
      <rPr>
        <sz val="11"/>
        <color indexed="8"/>
        <rFont val="Arial"/>
        <family val="2"/>
      </rPr>
      <t xml:space="preserve">
</t>
    </r>
  </si>
  <si>
    <t>IDENTIFICAR Y PROMOVER LA PRESENCIA DE LAS MATERIAS DE SUSTENTABILIDAD EN LA INVESTIGACIÓN ACADÉMICA DESARROLLADA POR TODAS LAS INSTITUCIONES DE EDUCACIÓN SUPERIOR ADHERIDAS.</t>
  </si>
  <si>
    <t>4.1</t>
  </si>
  <si>
    <t>Las instituciones de educación superior de manera conjunta y consensuada, establecerán una definición de lo que se entiende por Investigación Enfocada o relacionada en sustentabilidad. La definición debe ser desarrollada por un comité compuesto por a lo menos académicos, funcionarios y alumnos, que garantice la interdisciplinariedad.</t>
  </si>
  <si>
    <t>4.2</t>
  </si>
  <si>
    <t>Las instituciones de educación superior desarrollarán un registro de proyectos de investigación enfocados o relacionados a la sustentabilidad, el cual estará disponible en la página web de la institución, con una descripción genérica del contenido del proyecto.</t>
  </si>
  <si>
    <t>4.3</t>
  </si>
  <si>
    <t>Las instituciones de educación superior desarrollarán un seminario en donde se den a conocer los proyectos vinculados a la sustentabilidad.</t>
  </si>
  <si>
    <t>CAPACITAR AL 20% DE LOS ESTUDIANTES Y 10% DE LOS FUNCIONARIOS Y PROFESORES DE JORNADA COMPLETA, EN MATERIAS DE SUSTENTABILIDAD CON ENFASIS EN LOS COMPROMISOS APL, ENTREGANDO HERRAMIENTAS PARA QUE SU  ACCIONAR AL INTERIOR DE SUS INSTALACONES SEAN SUSTENTABLE. Y/O DISMINUIR EN  UN 5% EL CONSUMO DEL RECURSO HÍDRICO AL INTERIOR DE LAS PLANTAS.</t>
  </si>
  <si>
    <t>5.1</t>
  </si>
  <si>
    <t>Las instituciones de educación superior en conjunto definirán los objetivos y contenidos mínimos del programa de capacitación de estudiantes, funcionarios y profesores de jornada completa, los cuales deberán abordar a lo menos: sustentabilidad, APL, uso eficiente de la energía, uso eficiente del agua, manejo de residuos, huella de carbono (GEI), seguridad y salud ocupacional (con énfasis en manejo de sustancias peligrosas) y prevención de riesgos (plan de emergencia y uso extintores).</t>
  </si>
  <si>
    <t>5.2</t>
  </si>
  <si>
    <t>Cada institución de educación superior, elaborará e implementará su correspondiente programa de capacitación.</t>
  </si>
  <si>
    <t>5.3</t>
  </si>
  <si>
    <t xml:space="preserve">Las instituciones de educación superior, elaborarán y difundirán a todo el personal según corresponda, las guías de prácticas sustentables, para laboratorios, talleres, salas de computación y oficinas, las cuales estarán orientadas a llevar a cabo un comportamiento responsable en sus lugares de trabajo.  Cada guía deberá contener un check list de autoevaluación de prácticas sustentables. </t>
  </si>
  <si>
    <t>5.4</t>
  </si>
  <si>
    <t xml:space="preserve">Cada responsable del lugar de trabajo, deberá evaluar anualmente  la implementación de las prácticas sustentables, de acuerdo a las guías definidas en la acción 4.3.
</t>
  </si>
  <si>
    <t>5.5</t>
  </si>
  <si>
    <t>Cada institución de educación superior, realizará un reconocimiento público a aquellos lugares de trabajo, que se destaquen en el cumplimiento de sus prácticas de sustentabilidad. A través de un mecanismo de difusión formal definido por cada institución.</t>
  </si>
  <si>
    <t>EL 100% DE LAS INSTITUCIONES DE EDUCACIÓN SUPERIOR ADHERIDAS MEDIRÁN SU HUELLA CARBONO CORPORATIVA.</t>
  </si>
  <si>
    <t>6.1</t>
  </si>
  <si>
    <t>Las instalaciones registrarán la siguiente información, relacionada con energía y combustibles:</t>
  </si>
  <si>
    <t>6.2</t>
  </si>
  <si>
    <t xml:space="preserve">Las instituciones de educación superior estimarán y registrarán las emisiones derivadas del consumo de combustible fósil. </t>
  </si>
  <si>
    <t>6.3</t>
  </si>
  <si>
    <t xml:space="preserve">Las instalaciones registrarán mensual y anualmente las compras de papel.  </t>
  </si>
  <si>
    <t>6.4</t>
  </si>
  <si>
    <t xml:space="preserve">Las instituciones de educación superior medirán su huella considerando los alcances 1, 2 y 3, según la metodología de Green House Gas Protocol. 
</t>
  </si>
  <si>
    <t>6.5</t>
  </si>
  <si>
    <t xml:space="preserve">Las instituciones de educación superior, actualizarán anualmente su huella de carbono corporativa </t>
  </si>
  <si>
    <t>6.6</t>
  </si>
  <si>
    <t xml:space="preserve">Las instituciones de educación superior reportarán en su página web u otro medio de comunicación, su huella corporativa y el compromiso de reducción. </t>
  </si>
  <si>
    <t>REDUCIR EN UN 5% EL CONSUMO DE ENERGÍA EN KWH EQUIVALENTE POR M2N EL TOTAL DE LAS INSTALACIONES ADHERIDAS.</t>
  </si>
  <si>
    <t>7.1</t>
  </si>
  <si>
    <t>Las instituciones de educación superior designarán un encargado de gestionar y  sistematizar los indicadores de desempeño energético, definiendo sus responsabilidades y  funciones. Este encargado, liderará la implementación del sistema de indicadores  y metas, que incluirá su seguimiento y control.</t>
  </si>
  <si>
    <t>7.2</t>
  </si>
  <si>
    <t>El encargado de gestión  de energía de cada una de las instituciones de educación superior será el responsable de registrar, informar y mantener actualizada la siguiente información, relacionada con energía:</t>
  </si>
  <si>
    <t>7.3</t>
  </si>
  <si>
    <t>Las instituciones de educación superior, difundirán la guía  de  medidas de Mejores Técnicas Disponibles (MTD) de eficiencia energética a cada estamento de la institución: funcionarios, académicos, estudiantes.</t>
  </si>
  <si>
    <t>7.4</t>
  </si>
  <si>
    <t xml:space="preserve">Las instituciones de educación superior implementarán una Auditoría de eficiencia energética en las instalaciones  adheridas, la cual deberá ser realizada por profesionales externos o internos competentes en la materia. Esta Auditoría deberá considerar a lo menos: recopilación o información sobre uso y consumo de distintos tipos de energía, levantamiento de la línea base de consumos energéticos, detección de oportunidad de ahorro energético y evaluación técnico económica de las oportunidades para desarrollar proyectos de eficiencia energética. </t>
  </si>
  <si>
    <t>7.5</t>
  </si>
  <si>
    <t xml:space="preserve">Las instituciones de educación superior evaluarán la factibilidad técnico-económica de implementación de oportunidades de eficiencia energética, detectadas en la auditoría desarrollada en la acción 6.5 y otras tales como:
</t>
  </si>
  <si>
    <t>7.6</t>
  </si>
  <si>
    <t xml:space="preserve">Las instalaciones, elaborarán un plan de desarrollo  de gestión de la energía e implementación de las medidas de eficiencia energética identificadas en la acción anterior, para la evaluación mensual del indicador de desempeño energético. 
</t>
  </si>
  <si>
    <t>7.7</t>
  </si>
  <si>
    <t xml:space="preserve">Las instituciones de educación superior implementarán en las instalaciones adheridas a lo menos 4 de las alternativas que tengan mejor evaluación. 
</t>
  </si>
  <si>
    <t>7.8</t>
  </si>
  <si>
    <t xml:space="preserve">La instituciones de educación superior evaluarán la factibilidad en las instalaciones adheridas, la implementación fuentes de energía más limpia y la ejecución de a lo menos un proyecto de energía renovable no convencional (ERNC).
</t>
  </si>
  <si>
    <t>7.9</t>
  </si>
  <si>
    <t>Las instituciones de educación superior desarrollarán un informe que de cuenta de las reducciones de consumo de energía, lograda mediante la implementación de todas las acciones anteriores.</t>
  </si>
  <si>
    <t xml:space="preserve">REDUCCIÓN EN UN 5% EL VALOR DE INDICADOR DE CONSUMO DE AGUA POR PERSONA EN CADA UNA DE LAS INSTALACIONES ADHERIDAS. </t>
  </si>
  <si>
    <t>8.1</t>
  </si>
  <si>
    <t xml:space="preserve">Las instituciones de educación superior registrarán el consumo de agua mensual y anual, por instalación y el valor  de indicador del consumo de agua por persona. </t>
  </si>
  <si>
    <t>8.3</t>
  </si>
  <si>
    <t>Las instituciones de educación superior, difundirán la guía  de  medidas de Mejores Técnicas Disponibles (MTD) de eficiencia del recurso hídrico.</t>
  </si>
  <si>
    <t>8.4</t>
  </si>
  <si>
    <t>Las instalaciones emitirán un informe de la situación inicial del estado de conservación de dispositivos que usan y aquellos que suministran agua en la instalación. Además deberá incluir los consumos de agua de los edificios y oportunidades de eliminación de pérdidas y ahorro del recurso.</t>
  </si>
  <si>
    <t>8.5</t>
  </si>
  <si>
    <t>Las instalaciones desarrollarán un estudio de factibilidad técnico-económica de implementación de oportunidades detectadas y otras tales como</t>
  </si>
  <si>
    <t>8.6</t>
  </si>
  <si>
    <t>Las instalaciones implementarán las medidas evaluadas en la acción 7.5.</t>
  </si>
  <si>
    <t>8.7</t>
  </si>
  <si>
    <t>Las instituciones de educación superior, desarrollarán un informe que de cuenta de las reducciones de consumo de agua, lograda mediante la implementación de todas las acciones anteriores.</t>
  </si>
  <si>
    <t>IMPLEMENTAR SISTEMAS DE MINIMIZACIÓN, CLASIFICACIÓN EN ORIGEN Y RECICLAJE DE RESIDUOS SÓLIDOS EN EL 100% DE LAS INSTALACIONES.</t>
  </si>
  <si>
    <t>9.1</t>
  </si>
  <si>
    <t>Las instalaciones registrarán o estimarán mensual y anualmente la siguiente información, relacionada con residuos sólidos no peligrosos generados</t>
  </si>
  <si>
    <t>9.2</t>
  </si>
  <si>
    <t>Las instalaciones registrarán o estimarán mensual y anualmente sus principales residuos sólidos peligrosos generados, los cuales corresponden a</t>
  </si>
  <si>
    <t>9.3</t>
  </si>
  <si>
    <t xml:space="preserve">Las instalaciones declararán mensualmente a la Autoridad Sanitaria las cantidades de residuos peligrosos generados, mediante el Sistema de declaración de residuos peligrosos. 
</t>
  </si>
  <si>
    <t>9.4</t>
  </si>
  <si>
    <t>Las instalaciones implementarán sitios de acopio temporal de residuos no peligrosos.</t>
  </si>
  <si>
    <t>9.5</t>
  </si>
  <si>
    <t>Las instalaciones implementarán sitios de acopio temporal de residuos peligrosos.</t>
  </si>
  <si>
    <t>9.6</t>
  </si>
  <si>
    <t>Las instalaciones elaborarán e implementarán un plan de reciclaje, incluya la implementación de sitios de segregación y una meta de aumento del porcentaje de reciclaje en función de la cantidad de residuos generados.</t>
  </si>
  <si>
    <t>9.7</t>
  </si>
  <si>
    <t>Las instituciones de educación superior en conjunto con el CPL, elaborarán y difundirán una guía con mejores tecnologías disponibles (MTD) para la minimización de residuos químicos en laboratorios y talleres, los cuales corresponden a lo menos</t>
  </si>
  <si>
    <t>9.8</t>
  </si>
  <si>
    <t>Las instituciones de educación superior implementarán la Guía de MTD para la minimización de residuos químicos en laboratorios y talleres para los siguientes residuos:</t>
  </si>
  <si>
    <t>9.9</t>
  </si>
  <si>
    <t>Las instalaciones registrarán mensual y anualmente las cantidades de residuos sólidos reciclados, reutilización y dispuestos en un sitio de eliminación autorizado. Este registro deberá contar con el formato establecido en el Anexo N°5  y N° 6 del Acuerdo.</t>
  </si>
  <si>
    <t>IDENTIFICAR LOS PELIGROS E IMPLEMENTAR MEDIDAS PREVENTIVAS EN EL 100% DE LAS INSTALACIONES DEL CAMPUS PARA MINIMIZAR LOS RIESGOS LABORALES PARA LOS FUNCIONARIOS.</t>
  </si>
  <si>
    <t>10.1</t>
  </si>
  <si>
    <t xml:space="preserve">Las instituciones de educación superior en conjunto con el organismo de administrador de la Ley N° 16.744 y aquellas que tengan una administración delegada, realizarán una identificación de peligros y evaluación de los riesgos en toda la instalación.
</t>
  </si>
  <si>
    <t>10.2</t>
  </si>
  <si>
    <t xml:space="preserve">Las instituciones de educación superior elaborarán y difundirán en conjunto con sus departamentos de prevención un procedimiento de trabajo seguro para los laboratorios y talleres. </t>
  </si>
  <si>
    <t>10.3</t>
  </si>
  <si>
    <t>Las instalaciones que almacenen sustancias peligrosas (taller, laboratorio u otro), realizarán un inventario con el tipo, cantidad, condición de almacenamiento y clasificación de la sustancia de acuerdo a la NCh N° 382 of 2004. Además deberán realizar un  croquis con la ubicación de la instalación o del lugar dentro de la instalación en donde se encuentre dicho almacenamiento.</t>
  </si>
  <si>
    <t>10.4</t>
  </si>
  <si>
    <t xml:space="preserve">Las instituciones de educación superior elaborarán y difundirán un Plan de emergencia para sus diferentes contingencias posibles. Como mínimo se considerarán: terremoto, derrames de sustancias químicas peligrosas, incendio y/o fuga de gas, accidentes graves y fatales de acuerdo a la circular 2345 de la Superintendencia de Seguridad Social (SUSESO) al interior de la instalación. El contenido formato de este Plan deberá contar con lo establecido en el Anexo N° 8 del Acuerdo. </t>
  </si>
  <si>
    <t>10.5</t>
  </si>
  <si>
    <t>Las instituciones de educación superior realizarán a lo menos un simulacro anual de acuerdo a lo establecido en su Plan de Emergencia.</t>
  </si>
  <si>
    <t>10.6</t>
  </si>
  <si>
    <t>Las instituciones de educación superior realizarán  un programa de control de vectores sanitarios, en donde se identifique el vector, procedimiento de control, incluyendo las responsabilidades y frecuencia de control.</t>
  </si>
  <si>
    <t>CUANTIFICAR Y CARACTERIZAR EL 100 % RESIDUOS LIQUIDOS ASIMILABLES A RILES GENERADOS POR LAS INSTALACIONES ADHERIDAS.</t>
  </si>
  <si>
    <t>11.1</t>
  </si>
  <si>
    <t>Las instituciones de educación superior, caracterizarán sus residuos líquidos asimilables a riles, previo y posterior a cualquier tipo de tratamiento, con un laboratorio acreditado por el INN. El muestreo debe ser compuesto,  por  período de a lo menos 8 horas. Los parámetros a medir corresponden a la tabla contenida en la Definición de “Establecimiento Emisor” de la norma de emisión que corresponda a la descarga.</t>
  </si>
  <si>
    <t>11.2</t>
  </si>
  <si>
    <t xml:space="preserve">Las instituciones de educación superior, cuantificarán semestral y anualmente la carga de contaminante de los parámetros críticos residuos líquidos asimilables a riles, que fueron identificados en la acción 10.1. </t>
  </si>
  <si>
    <t>11.3</t>
  </si>
  <si>
    <t xml:space="preserve">Las instituciones de educación superior, cuyos residuos líquidos califiquen al campus como “establecimiento emisor”, de acuerdo a la normativa correspondiente, deberán contar con un sistema de gestión de riles, consistente en dispositivo o equipo de separación de aceites y grasas recomendados por la Superintendencia de Servicios Sanitarios (www.siss.gob.cl/577/w3-propertyvalue-3484.html) u otro apropiado a la naturaleza de los contaminantes de residuos. Estos dispositivos deberán  contar con mantención periódicas de acuerdo a las especificaciones del fabricante. </t>
  </si>
  <si>
    <t>Firma del Auditor o Responsable</t>
  </si>
  <si>
    <t>RESULTADO INSTALACIÓN</t>
  </si>
  <si>
    <t>Acuerdo de Producción Limpia : Campus Sustentables</t>
  </si>
  <si>
    <t>Ponderación general de metas</t>
  </si>
  <si>
    <t>PONDERACION %</t>
  </si>
  <si>
    <t>FACTOR</t>
  </si>
  <si>
    <t>N°</t>
  </si>
  <si>
    <t>METAS</t>
  </si>
  <si>
    <t>Ponderación %</t>
  </si>
  <si>
    <t xml:space="preserve">EN EL 100% DE LAS INSTITUCIONES DE EDUCACIÓN SUPERIOR ADHERIDAS AL ACUERDO, EXPRESAN EL COMPROMISO  POR LA SUSTENTABILIDAD Y LO EVIDENCIANEN SUS LINEAMIENTOS BÁSICOS. </t>
  </si>
  <si>
    <t>COMPROMISO CON LA SUSTENTABILIDAD</t>
  </si>
  <si>
    <t xml:space="preserve">Las instituciones de educación superior, designarán un encargado de gestionar el cumplimiento del APL., indicando sus funciones y responsabilidades. </t>
  </si>
  <si>
    <t>PRESENCIA DE LAS MATERIAS DE SUSTENTABILIDAD</t>
  </si>
  <si>
    <t>Cada institución de educación superior formará un comité de sustentabilidad, integrado por representantes de la plana directiva, operaciones (administración y mantenimiento), infraestructura, académicos, estudiantes y prevención de riesgos.</t>
  </si>
  <si>
    <t>PROGRAMAS DE EXTENSIÓN</t>
  </si>
  <si>
    <t>Las instituciones de educación superior, definirán, propondrán y comunicarán una política de sustentabilidad, la cual a lo menos, deberá incorporar criterios del APL (energía, agua, residuos y formación de capacidades) en sus instalaciones y comprometer esfuerzos por medir y gestionar sus procesos para reducir sus impactos ambientales. Esta Política, servirá como base para el desarrollo de sus políticas particulares.</t>
  </si>
  <si>
    <t>INVESTIGACIÓN</t>
  </si>
  <si>
    <t>Cada Comité de Sustentabilidad deberá elaborar e implementar un plan de acción para ejecución del APL.</t>
  </si>
  <si>
    <t>FORMACIÓN DE CAPACIDADES</t>
  </si>
  <si>
    <t>Subtotal</t>
  </si>
  <si>
    <t>HUELLA DE CARBONO</t>
  </si>
  <si>
    <t>ENERGÍA</t>
  </si>
  <si>
    <t>AGUA</t>
  </si>
  <si>
    <t>RESIDUOS SÓLIDOS</t>
  </si>
  <si>
    <t>SEGURIDAD LABORAL Y SALUD OCUPACIONAL</t>
  </si>
  <si>
    <t>RESIDUOS LÍQUIDOS</t>
  </si>
  <si>
    <t>TOTAL</t>
  </si>
  <si>
    <t xml:space="preserve">Las instituciones de educación superior, realizarán al menos 5 proyectos de extensión (excluyendo actividades de difusión) en materias sociales, educación ambiental, uso racional de recursos naturales u otros afines vinculados con la sustentabilidad. 
</t>
  </si>
  <si>
    <t>7.10</t>
  </si>
  <si>
    <t xml:space="preserve">IDENTIFICAR LOS PELIGROS E IMPLEMENTAR MEDIDAS PREVENTIVAS EN EL 100% DE LAS INSTALACIONES DEL CAMPUS PARA MINIMIZAR LOS RIESGOS LABORALES </t>
  </si>
  <si>
    <t>Las instituciones de educación superior en conjunto con el organismo de administrador de la Ley N° 16.744 y aquellas que tengan una administración delegada, realizarán una identificación de peligros y evaluación de los riesgos físicos, químicos, mecánicos, eléctricos, biológicos, u otros, presentes en los siguientes puestos de trabajo</t>
  </si>
  <si>
    <t xml:space="preserve">Las instituciones de educación superior elaborarán y difundirán en conjunto con sus departamentos de prevención un procedimiento de trabajo seguro para los laboratorios. </t>
  </si>
  <si>
    <t xml:space="preserve">Las instalaciones que almacenen sustancias peligrosas (taller, laboratorio u otro), realizarán un inventario con el tipo, cantidad, condición de almacenamiento y clasificación de la sustancia de acuerdo a la NCh N° 382 of 2004. Además deberán realizar un  croquis con la ubicación de la instalación o del lugar dentro de la instalación en donde se encuentre dicho almacenamiento.
</t>
  </si>
  <si>
    <t xml:space="preserve">Las instituciones de educación superior elaborarán y difundirán un Plan de emergencia para sus diferentes contingencias posibles. Como mínimo se considerarán: terremoto, derrames de sustancias químicas peligrosas, incendio y/o fuga de gas y accidente grave al interior de la instalación. El contenido formato de este Plan deberá contar con lo establecido en el Anexo N° 8 del Acuerdo. </t>
  </si>
  <si>
    <t>Las instituciones de educación superior realizarán a lo menos un simulacro de acuerdo a lo establecido en su Plan de Emergencia.</t>
  </si>
  <si>
    <t xml:space="preserve">Las instituciones de educación superior realizarán  un programa de control de vectores sanitarios, en donde identificando el vector, procedimiento de control, incluyendo las responsabilidades y frecuencia de control.
</t>
  </si>
</sst>
</file>

<file path=xl/styles.xml><?xml version="1.0" encoding="utf-8"?>
<styleSheet xmlns="http://schemas.openxmlformats.org/spreadsheetml/2006/main">
  <numFmts count="11">
    <numFmt numFmtId="164" formatCode="GENERAL"/>
    <numFmt numFmtId="165" formatCode="##,###,###"/>
    <numFmt numFmtId="166" formatCode="&quot;- &quot;0;&quot;- &quot;#"/>
    <numFmt numFmtId="167" formatCode="MMMM\ D&quot;, &quot;YYYY"/>
    <numFmt numFmtId="168" formatCode="@"/>
    <numFmt numFmtId="169" formatCode="0"/>
    <numFmt numFmtId="170" formatCode="0.00"/>
    <numFmt numFmtId="171" formatCode="0%"/>
    <numFmt numFmtId="172" formatCode="0.0"/>
    <numFmt numFmtId="173" formatCode="#,##0.0"/>
    <numFmt numFmtId="174" formatCode="#,##0"/>
  </numFmts>
  <fonts count="18">
    <font>
      <sz val="10"/>
      <name val="Arial"/>
      <family val="2"/>
    </font>
    <font>
      <b/>
      <sz val="10"/>
      <name val="Arial"/>
      <family val="2"/>
    </font>
    <font>
      <sz val="9"/>
      <name val="Arial"/>
      <family val="2"/>
    </font>
    <font>
      <b/>
      <i/>
      <sz val="18"/>
      <name val="Arial"/>
      <family val="2"/>
    </font>
    <font>
      <b/>
      <sz val="18"/>
      <name val="Arial"/>
      <family val="2"/>
    </font>
    <font>
      <sz val="12"/>
      <name val="Arial"/>
      <family val="2"/>
    </font>
    <font>
      <sz val="9"/>
      <color indexed="9"/>
      <name val="Arial"/>
      <family val="2"/>
    </font>
    <font>
      <b/>
      <sz val="9"/>
      <name val="Arial"/>
      <family val="2"/>
    </font>
    <font>
      <b/>
      <sz val="11"/>
      <name val="Arial"/>
      <family val="2"/>
    </font>
    <font>
      <sz val="11"/>
      <name val="Arial"/>
      <family val="2"/>
    </font>
    <font>
      <b/>
      <sz val="11"/>
      <color indexed="10"/>
      <name val="Arial"/>
      <family val="2"/>
    </font>
    <font>
      <b/>
      <sz val="7.5"/>
      <color indexed="10"/>
      <name val="Arial"/>
      <family val="2"/>
    </font>
    <font>
      <sz val="11"/>
      <color indexed="8"/>
      <name val="Arial"/>
      <family val="2"/>
    </font>
    <font>
      <b/>
      <sz val="11"/>
      <color indexed="9"/>
      <name val="Arial"/>
      <family val="2"/>
    </font>
    <font>
      <b/>
      <sz val="14"/>
      <name val="Arial"/>
      <family val="2"/>
    </font>
    <font>
      <b/>
      <sz val="12"/>
      <name val="Arial"/>
      <family val="2"/>
    </font>
    <font>
      <b/>
      <sz val="11"/>
      <color indexed="8"/>
      <name val="Arial"/>
      <family val="2"/>
    </font>
    <font>
      <sz val="10"/>
      <color indexed="8"/>
      <name val="Arial"/>
      <family val="2"/>
    </font>
  </fonts>
  <fills count="9">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8"/>
        <bgColor indexed="64"/>
      </patternFill>
    </fill>
    <fill>
      <patternFill patternType="solid">
        <fgColor indexed="40"/>
        <bgColor indexed="64"/>
      </patternFill>
    </fill>
  </fills>
  <borders count="31">
    <border>
      <left/>
      <right/>
      <top/>
      <bottom/>
      <diagonal/>
    </border>
    <border>
      <left style="thin">
        <color indexed="8"/>
      </left>
      <right style="thin">
        <color indexed="8"/>
      </right>
      <top style="thin">
        <color indexed="8"/>
      </top>
      <bottom>
        <color indexed="63"/>
      </bottom>
    </border>
    <border>
      <left style="thin">
        <color indexed="8"/>
      </left>
      <right style="thin">
        <color indexed="8"/>
      </right>
      <top style="medium">
        <color indexed="8"/>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medium">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color indexed="63"/>
      </right>
      <top>
        <color indexed="63"/>
      </top>
      <bottom>
        <color indexed="63"/>
      </bottom>
    </border>
    <border>
      <left>
        <color indexed="63"/>
      </left>
      <right>
        <color indexed="63"/>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medium">
        <color indexed="8"/>
      </top>
      <bottom>
        <color indexed="63"/>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42">
    <xf numFmtId="164" fontId="0" fillId="0" borderId="0" xfId="0" applyAlignment="1">
      <alignment/>
    </xf>
    <xf numFmtId="164" fontId="1" fillId="0" borderId="0" xfId="0" applyFont="1" applyAlignment="1">
      <alignment horizontal="center" vertical="center"/>
    </xf>
    <xf numFmtId="164" fontId="0" fillId="0" borderId="0" xfId="0" applyAlignment="1">
      <alignment wrapText="1"/>
    </xf>
    <xf numFmtId="164" fontId="2" fillId="0" borderId="0" xfId="0" applyFont="1" applyAlignment="1">
      <alignment/>
    </xf>
    <xf numFmtId="164" fontId="3" fillId="0" borderId="1" xfId="0" applyFont="1" applyFill="1" applyBorder="1" applyAlignment="1">
      <alignment horizontal="center"/>
    </xf>
    <xf numFmtId="164" fontId="0" fillId="0" borderId="0" xfId="0" applyAlignment="1">
      <alignment horizontal="center"/>
    </xf>
    <xf numFmtId="164" fontId="4" fillId="2" borderId="2" xfId="0" applyFont="1" applyFill="1" applyBorder="1" applyAlignment="1">
      <alignment horizontal="center" vertical="center" wrapText="1"/>
    </xf>
    <xf numFmtId="164" fontId="1" fillId="0" borderId="3" xfId="0" applyFont="1" applyBorder="1" applyAlignment="1">
      <alignment horizontal="center" vertical="center"/>
    </xf>
    <xf numFmtId="164" fontId="1" fillId="2" borderId="0" xfId="0" applyFont="1" applyFill="1" applyBorder="1" applyAlignment="1">
      <alignment wrapText="1"/>
    </xf>
    <xf numFmtId="164" fontId="0" fillId="2" borderId="0" xfId="0" applyFill="1" applyBorder="1" applyAlignment="1">
      <alignment/>
    </xf>
    <xf numFmtId="164" fontId="2" fillId="2" borderId="0" xfId="0" applyFont="1" applyFill="1" applyBorder="1" applyAlignment="1">
      <alignment/>
    </xf>
    <xf numFmtId="164" fontId="2" fillId="2" borderId="4" xfId="0" applyFont="1" applyFill="1" applyBorder="1" applyAlignment="1">
      <alignment/>
    </xf>
    <xf numFmtId="164" fontId="5" fillId="2" borderId="0" xfId="0" applyFont="1" applyFill="1" applyBorder="1" applyAlignment="1">
      <alignment wrapText="1"/>
    </xf>
    <xf numFmtId="164" fontId="0" fillId="3" borderId="5" xfId="0" applyFill="1" applyBorder="1" applyAlignment="1">
      <alignment/>
    </xf>
    <xf numFmtId="164" fontId="0" fillId="3" borderId="5" xfId="0" applyFill="1" applyBorder="1" applyAlignment="1">
      <alignment/>
    </xf>
    <xf numFmtId="164" fontId="5" fillId="3" borderId="5" xfId="0" applyFont="1" applyFill="1" applyBorder="1" applyAlignment="1">
      <alignment/>
    </xf>
    <xf numFmtId="164" fontId="5" fillId="3" borderId="6" xfId="0" applyFont="1" applyFill="1" applyBorder="1" applyAlignment="1">
      <alignment/>
    </xf>
    <xf numFmtId="164" fontId="0" fillId="0" borderId="7" xfId="0" applyFont="1" applyFill="1" applyBorder="1" applyAlignment="1">
      <alignment horizontal="center"/>
    </xf>
    <xf numFmtId="164" fontId="0" fillId="3" borderId="8" xfId="0" applyFill="1" applyBorder="1" applyAlignment="1">
      <alignment/>
    </xf>
    <xf numFmtId="164" fontId="2" fillId="3" borderId="6" xfId="0" applyFont="1" applyFill="1" applyBorder="1" applyAlignment="1">
      <alignment/>
    </xf>
    <xf numFmtId="164" fontId="5" fillId="2" borderId="0" xfId="0" applyFont="1" applyFill="1" applyBorder="1" applyAlignment="1">
      <alignment/>
    </xf>
    <xf numFmtId="165" fontId="0" fillId="3" borderId="9" xfId="0" applyNumberFormat="1" applyFill="1" applyBorder="1" applyAlignment="1">
      <alignment/>
    </xf>
    <xf numFmtId="166" fontId="2" fillId="3" borderId="10" xfId="0" applyNumberFormat="1" applyFont="1" applyFill="1" applyBorder="1" applyAlignment="1">
      <alignment horizontal="left"/>
    </xf>
    <xf numFmtId="164" fontId="0" fillId="2" borderId="11" xfId="0" applyFill="1" applyBorder="1" applyAlignment="1">
      <alignment/>
    </xf>
    <xf numFmtId="164" fontId="1" fillId="2" borderId="12" xfId="0" applyFont="1" applyFill="1" applyBorder="1" applyAlignment="1">
      <alignment/>
    </xf>
    <xf numFmtId="164" fontId="2" fillId="2" borderId="11" xfId="0" applyFont="1" applyFill="1" applyBorder="1" applyAlignment="1">
      <alignment/>
    </xf>
    <xf numFmtId="164" fontId="2" fillId="2" borderId="13" xfId="0" applyFont="1" applyFill="1" applyBorder="1" applyAlignment="1">
      <alignment/>
    </xf>
    <xf numFmtId="164" fontId="0" fillId="0" borderId="0" xfId="0" applyFont="1" applyFill="1" applyBorder="1" applyAlignment="1">
      <alignment horizontal="center"/>
    </xf>
    <xf numFmtId="164" fontId="5" fillId="2" borderId="0" xfId="0" applyFont="1" applyFill="1" applyBorder="1" applyAlignment="1">
      <alignment horizontal="left"/>
    </xf>
    <xf numFmtId="164" fontId="5" fillId="2" borderId="0" xfId="0" applyFont="1" applyFill="1" applyBorder="1" applyAlignment="1">
      <alignment horizontal="right"/>
    </xf>
    <xf numFmtId="164" fontId="0" fillId="3" borderId="8" xfId="0" applyFill="1" applyBorder="1" applyAlignment="1">
      <alignment/>
    </xf>
    <xf numFmtId="164" fontId="0" fillId="3" borderId="5" xfId="0" applyFill="1" applyBorder="1" applyAlignment="1">
      <alignment horizontal="center"/>
    </xf>
    <xf numFmtId="164" fontId="0" fillId="3" borderId="6" xfId="0" applyFill="1" applyBorder="1" applyAlignment="1">
      <alignment/>
    </xf>
    <xf numFmtId="164" fontId="0" fillId="2" borderId="14" xfId="0" applyFont="1" applyFill="1" applyBorder="1" applyAlignment="1">
      <alignment/>
    </xf>
    <xf numFmtId="167" fontId="0" fillId="0" borderId="0" xfId="0" applyNumberFormat="1" applyFill="1" applyBorder="1" applyAlignment="1">
      <alignment horizontal="center"/>
    </xf>
    <xf numFmtId="164" fontId="0" fillId="3" borderId="6" xfId="0" applyFont="1" applyFill="1" applyBorder="1" applyAlignment="1">
      <alignment horizontal="center"/>
    </xf>
    <xf numFmtId="164" fontId="0" fillId="2" borderId="0" xfId="0" applyFill="1" applyBorder="1" applyAlignment="1">
      <alignment horizontal="right"/>
    </xf>
    <xf numFmtId="164" fontId="6" fillId="2" borderId="4" xfId="0" applyFont="1" applyFill="1" applyBorder="1" applyAlignment="1">
      <alignment/>
    </xf>
    <xf numFmtId="164" fontId="0" fillId="2" borderId="0" xfId="0" applyFont="1" applyFill="1" applyBorder="1" applyAlignment="1">
      <alignment horizontal="left"/>
    </xf>
    <xf numFmtId="164" fontId="0" fillId="2" borderId="0" xfId="0" applyFont="1" applyFill="1" applyBorder="1" applyAlignment="1">
      <alignment horizontal="right"/>
    </xf>
    <xf numFmtId="164" fontId="2" fillId="3" borderId="5" xfId="0" applyFont="1" applyFill="1" applyBorder="1" applyAlignment="1">
      <alignment/>
    </xf>
    <xf numFmtId="164" fontId="1" fillId="2" borderId="0" xfId="0" applyFont="1" applyFill="1" applyBorder="1" applyAlignment="1">
      <alignment horizontal="left"/>
    </xf>
    <xf numFmtId="164" fontId="7" fillId="2" borderId="0" xfId="0" applyFont="1" applyFill="1" applyBorder="1" applyAlignment="1">
      <alignment horizontal="left"/>
    </xf>
    <xf numFmtId="164" fontId="0" fillId="0" borderId="0" xfId="0" applyBorder="1" applyAlignment="1">
      <alignment/>
    </xf>
    <xf numFmtId="164" fontId="0" fillId="2" borderId="0" xfId="0" applyFill="1" applyBorder="1" applyAlignment="1">
      <alignment horizontal="left"/>
    </xf>
    <xf numFmtId="164" fontId="2" fillId="2" borderId="0" xfId="0" applyFont="1" applyFill="1" applyBorder="1" applyAlignment="1">
      <alignment horizontal="left"/>
    </xf>
    <xf numFmtId="164" fontId="2" fillId="2" borderId="4" xfId="0" applyFont="1" applyFill="1" applyBorder="1" applyAlignment="1">
      <alignment horizontal="center"/>
    </xf>
    <xf numFmtId="164" fontId="0" fillId="0" borderId="14" xfId="0" applyFont="1" applyBorder="1" applyAlignment="1">
      <alignment/>
    </xf>
    <xf numFmtId="164" fontId="0" fillId="3" borderId="9" xfId="0" applyFill="1" applyBorder="1" applyAlignment="1">
      <alignment/>
    </xf>
    <xf numFmtId="164" fontId="0" fillId="3" borderId="15" xfId="0" applyFill="1" applyBorder="1" applyAlignment="1">
      <alignment/>
    </xf>
    <xf numFmtId="164" fontId="0" fillId="3" borderId="10" xfId="0" applyFont="1" applyFill="1" applyBorder="1" applyAlignment="1">
      <alignment horizontal="center"/>
    </xf>
    <xf numFmtId="164" fontId="0" fillId="3" borderId="16" xfId="0" applyFill="1" applyBorder="1" applyAlignment="1">
      <alignment/>
    </xf>
    <xf numFmtId="164" fontId="2" fillId="3" borderId="17" xfId="0" applyFont="1" applyFill="1" applyBorder="1" applyAlignment="1">
      <alignment/>
    </xf>
    <xf numFmtId="164" fontId="0" fillId="3" borderId="0" xfId="0" applyFill="1" applyBorder="1" applyAlignment="1">
      <alignment/>
    </xf>
    <xf numFmtId="164" fontId="1" fillId="0" borderId="18" xfId="0" applyFont="1" applyBorder="1" applyAlignment="1">
      <alignment horizontal="center" vertical="center"/>
    </xf>
    <xf numFmtId="164" fontId="0" fillId="0" borderId="11" xfId="0" applyBorder="1" applyAlignment="1">
      <alignment wrapText="1"/>
    </xf>
    <xf numFmtId="164" fontId="1" fillId="0" borderId="19" xfId="0" applyFont="1" applyBorder="1" applyAlignment="1">
      <alignment horizontal="center"/>
    </xf>
    <xf numFmtId="164" fontId="7" fillId="0" borderId="19" xfId="0" applyFont="1" applyBorder="1" applyAlignment="1">
      <alignment horizontal="center"/>
    </xf>
    <xf numFmtId="164" fontId="7" fillId="0" borderId="20" xfId="0" applyFont="1" applyBorder="1" applyAlignment="1">
      <alignment horizontal="center"/>
    </xf>
    <xf numFmtId="164" fontId="8" fillId="0" borderId="21" xfId="0" applyFont="1" applyBorder="1" applyAlignment="1">
      <alignment horizontal="center" vertical="center"/>
    </xf>
    <xf numFmtId="164" fontId="8" fillId="0" borderId="1" xfId="0" applyFont="1" applyBorder="1" applyAlignment="1">
      <alignment horizontal="center" vertical="center" wrapText="1"/>
    </xf>
    <xf numFmtId="164" fontId="9" fillId="0" borderId="21" xfId="0" applyFont="1" applyBorder="1" applyAlignment="1">
      <alignment horizontal="center" vertical="center"/>
    </xf>
    <xf numFmtId="164" fontId="9" fillId="0" borderId="21" xfId="0" applyFont="1" applyBorder="1" applyAlignment="1">
      <alignment horizontal="center"/>
    </xf>
    <xf numFmtId="164" fontId="9" fillId="0" borderId="21" xfId="0" applyFont="1" applyBorder="1" applyAlignment="1">
      <alignment horizontal="center" vertical="center" wrapText="1"/>
    </xf>
    <xf numFmtId="164" fontId="8" fillId="0" borderId="21" xfId="0" applyFont="1" applyBorder="1" applyAlignment="1">
      <alignment horizontal="center"/>
    </xf>
    <xf numFmtId="164" fontId="9" fillId="0" borderId="21" xfId="0" applyFont="1" applyBorder="1" applyAlignment="1">
      <alignment/>
    </xf>
    <xf numFmtId="164" fontId="9" fillId="0" borderId="1" xfId="0" applyFont="1" applyBorder="1" applyAlignment="1">
      <alignment horizontal="center" vertical="center"/>
    </xf>
    <xf numFmtId="164" fontId="9" fillId="0" borderId="1" xfId="0" applyFont="1" applyBorder="1" applyAlignment="1">
      <alignment horizontal="center" vertical="center" wrapText="1"/>
    </xf>
    <xf numFmtId="164" fontId="9" fillId="0" borderId="1" xfId="0" applyFont="1" applyFill="1" applyBorder="1" applyAlignment="1">
      <alignment horizontal="center" vertical="center" wrapText="1"/>
    </xf>
    <xf numFmtId="164" fontId="8" fillId="4" borderId="8" xfId="0" applyFont="1" applyFill="1" applyBorder="1" applyAlignment="1">
      <alignment horizontal="center" vertical="center"/>
    </xf>
    <xf numFmtId="164" fontId="8" fillId="4" borderId="21" xfId="0" applyFont="1" applyFill="1" applyBorder="1" applyAlignment="1">
      <alignment horizontal="left" vertical="center" wrapText="1"/>
    </xf>
    <xf numFmtId="164" fontId="8" fillId="0" borderId="8" xfId="0" applyFont="1" applyBorder="1" applyAlignment="1">
      <alignment horizontal="center" vertical="center"/>
    </xf>
    <xf numFmtId="164" fontId="9" fillId="0" borderId="21" xfId="0" applyFont="1" applyBorder="1" applyAlignment="1">
      <alignment horizontal="justify" vertical="center" wrapText="1"/>
    </xf>
    <xf numFmtId="164" fontId="8" fillId="5" borderId="22" xfId="0" applyFont="1" applyFill="1" applyBorder="1" applyAlignment="1">
      <alignment horizontal="center" vertical="center"/>
    </xf>
    <xf numFmtId="164" fontId="8" fillId="0" borderId="4" xfId="0" applyFont="1" applyBorder="1" applyAlignment="1">
      <alignment horizontal="center" vertical="center"/>
    </xf>
    <xf numFmtId="164" fontId="1" fillId="0" borderId="0" xfId="0" applyFont="1" applyAlignment="1">
      <alignment vertical="center"/>
    </xf>
    <xf numFmtId="164" fontId="8" fillId="0" borderId="22" xfId="0" applyFont="1" applyBorder="1" applyAlignment="1">
      <alignment horizontal="center" vertical="center"/>
    </xf>
    <xf numFmtId="164" fontId="8" fillId="0" borderId="3" xfId="0" applyFont="1" applyFill="1" applyBorder="1" applyAlignment="1">
      <alignment vertical="center"/>
    </xf>
    <xf numFmtId="164" fontId="8" fillId="0" borderId="22" xfId="0" applyFont="1" applyFill="1" applyBorder="1" applyAlignment="1">
      <alignment horizontal="center" vertical="center"/>
    </xf>
    <xf numFmtId="164" fontId="8" fillId="0" borderId="0" xfId="0" applyFont="1" applyFill="1" applyBorder="1" applyAlignment="1">
      <alignment horizontal="center" vertical="center"/>
    </xf>
    <xf numFmtId="164" fontId="8" fillId="5" borderId="22" xfId="0" applyFont="1" applyFill="1" applyBorder="1" applyAlignment="1">
      <alignment vertical="center"/>
    </xf>
    <xf numFmtId="164" fontId="8" fillId="0" borderId="22" xfId="0" applyFont="1" applyBorder="1" applyAlignment="1">
      <alignment vertical="center"/>
    </xf>
    <xf numFmtId="164" fontId="8" fillId="0" borderId="22" xfId="0" applyFont="1" applyFill="1" applyBorder="1" applyAlignment="1">
      <alignment horizontal="center" vertical="center" textRotation="90"/>
    </xf>
    <xf numFmtId="164" fontId="8" fillId="0" borderId="22" xfId="0" applyFont="1" applyFill="1" applyBorder="1" applyAlignment="1">
      <alignment vertical="center"/>
    </xf>
    <xf numFmtId="164" fontId="8" fillId="0" borderId="3" xfId="0" applyFont="1" applyBorder="1" applyAlignment="1">
      <alignment vertical="center"/>
    </xf>
    <xf numFmtId="164" fontId="8" fillId="5" borderId="22" xfId="0" applyFont="1" applyFill="1" applyBorder="1" applyAlignment="1">
      <alignment horizontal="center" vertical="center" textRotation="90"/>
    </xf>
    <xf numFmtId="164" fontId="8" fillId="0" borderId="4" xfId="0" applyFont="1" applyFill="1" applyBorder="1" applyAlignment="1">
      <alignment horizontal="center" vertical="center"/>
    </xf>
    <xf numFmtId="164" fontId="8" fillId="0" borderId="23" xfId="0" applyFont="1" applyFill="1" applyBorder="1" applyAlignment="1">
      <alignment vertical="center"/>
    </xf>
    <xf numFmtId="164" fontId="8" fillId="0" borderId="23" xfId="0" applyFont="1" applyFill="1" applyBorder="1" applyAlignment="1">
      <alignment horizontal="center" vertical="center"/>
    </xf>
    <xf numFmtId="164" fontId="1" fillId="0" borderId="23" xfId="0" applyFont="1" applyBorder="1" applyAlignment="1">
      <alignment vertical="center"/>
    </xf>
    <xf numFmtId="164" fontId="8" fillId="0" borderId="23" xfId="0" applyFont="1" applyBorder="1" applyAlignment="1">
      <alignment horizontal="center" vertical="center"/>
    </xf>
    <xf numFmtId="168" fontId="9" fillId="3" borderId="21" xfId="0" applyNumberFormat="1" applyFont="1" applyFill="1" applyBorder="1" applyAlignment="1">
      <alignment horizontal="center" vertical="center"/>
    </xf>
    <xf numFmtId="164" fontId="9" fillId="0" borderId="1" xfId="0" applyFont="1" applyFill="1" applyBorder="1" applyAlignment="1">
      <alignment horizontal="center" vertical="center"/>
    </xf>
    <xf numFmtId="164" fontId="9" fillId="3" borderId="21" xfId="0" applyFont="1" applyFill="1" applyBorder="1" applyAlignment="1">
      <alignment horizontal="center" vertical="center"/>
    </xf>
    <xf numFmtId="169" fontId="9" fillId="0" borderId="21" xfId="0" applyNumberFormat="1" applyFont="1" applyBorder="1" applyAlignment="1">
      <alignment horizontal="center" vertical="center" wrapText="1"/>
    </xf>
    <xf numFmtId="164" fontId="8" fillId="0" borderId="6" xfId="0" applyFont="1" applyBorder="1" applyAlignment="1">
      <alignment horizontal="center" vertical="center"/>
    </xf>
    <xf numFmtId="164" fontId="8" fillId="0" borderId="21" xfId="0" applyFont="1" applyFill="1" applyBorder="1" applyAlignment="1">
      <alignment vertical="center"/>
    </xf>
    <xf numFmtId="164" fontId="8" fillId="0" borderId="21" xfId="0" applyFont="1" applyFill="1" applyBorder="1" applyAlignment="1">
      <alignment horizontal="center" vertical="center"/>
    </xf>
    <xf numFmtId="164" fontId="8" fillId="0" borderId="8" xfId="0" applyFont="1" applyFill="1" applyBorder="1" applyAlignment="1">
      <alignment horizontal="center" vertical="center"/>
    </xf>
    <xf numFmtId="164" fontId="8" fillId="0" borderId="21" xfId="0" applyFont="1" applyBorder="1" applyAlignment="1">
      <alignment vertical="center"/>
    </xf>
    <xf numFmtId="164" fontId="8" fillId="0" borderId="21" xfId="0" applyFont="1" applyFill="1" applyBorder="1" applyAlignment="1">
      <alignment horizontal="center" vertical="center" textRotation="90"/>
    </xf>
    <xf numFmtId="164" fontId="8" fillId="0" borderId="8" xfId="0" applyFont="1" applyBorder="1" applyAlignment="1">
      <alignment vertical="center"/>
    </xf>
    <xf numFmtId="164" fontId="8" fillId="0" borderId="6" xfId="0" applyFont="1" applyFill="1" applyBorder="1" applyAlignment="1">
      <alignment horizontal="center" vertical="center"/>
    </xf>
    <xf numFmtId="164" fontId="1" fillId="0" borderId="21" xfId="0" applyFont="1" applyBorder="1" applyAlignment="1">
      <alignment vertical="center"/>
    </xf>
    <xf numFmtId="164" fontId="8" fillId="0" borderId="9" xfId="0" applyFont="1" applyBorder="1" applyAlignment="1">
      <alignment horizontal="center" vertical="center"/>
    </xf>
    <xf numFmtId="164" fontId="12" fillId="0" borderId="21" xfId="0" applyFont="1" applyBorder="1" applyAlignment="1">
      <alignment horizontal="justify" vertical="center"/>
    </xf>
    <xf numFmtId="164" fontId="8" fillId="0" borderId="24" xfId="0" applyFont="1" applyBorder="1" applyAlignment="1">
      <alignment wrapText="1"/>
    </xf>
    <xf numFmtId="164" fontId="1" fillId="0" borderId="23" xfId="0" applyFont="1" applyBorder="1" applyAlignment="1">
      <alignment/>
    </xf>
    <xf numFmtId="164" fontId="1" fillId="0" borderId="23" xfId="0" applyFont="1" applyBorder="1" applyAlignment="1">
      <alignment horizontal="center" vertical="center" wrapText="1"/>
    </xf>
    <xf numFmtId="164" fontId="8" fillId="0" borderId="23" xfId="0" applyFont="1" applyBorder="1" applyAlignment="1">
      <alignment wrapText="1"/>
    </xf>
    <xf numFmtId="164" fontId="1" fillId="0" borderId="21" xfId="0" applyFont="1" applyBorder="1" applyAlignment="1">
      <alignment horizontal="center" vertical="center"/>
    </xf>
    <xf numFmtId="164" fontId="1" fillId="5" borderId="22" xfId="0" applyFont="1" applyFill="1" applyBorder="1" applyAlignment="1">
      <alignment horizontal="center" vertical="center"/>
    </xf>
    <xf numFmtId="164" fontId="8" fillId="0" borderId="23" xfId="0" applyFont="1" applyBorder="1" applyAlignment="1">
      <alignment vertical="center" wrapText="1"/>
    </xf>
    <xf numFmtId="164" fontId="12" fillId="0" borderId="21" xfId="0" applyFont="1" applyBorder="1" applyAlignment="1">
      <alignment horizontal="justify" vertical="center" wrapText="1"/>
    </xf>
    <xf numFmtId="164" fontId="8" fillId="0" borderId="23" xfId="0" applyFont="1" applyBorder="1" applyAlignment="1">
      <alignment horizontal="center" vertical="center" wrapText="1"/>
    </xf>
    <xf numFmtId="164" fontId="1" fillId="0" borderId="21" xfId="0" applyFont="1" applyBorder="1" applyAlignment="1">
      <alignment/>
    </xf>
    <xf numFmtId="164" fontId="1" fillId="0" borderId="0" xfId="0" applyFont="1" applyAlignment="1">
      <alignment/>
    </xf>
    <xf numFmtId="164" fontId="8" fillId="4" borderId="21" xfId="0" applyFont="1" applyFill="1" applyBorder="1" applyAlignment="1">
      <alignment horizontal="left" vertical="top" wrapText="1"/>
    </xf>
    <xf numFmtId="164" fontId="1" fillId="5" borderId="1" xfId="0" applyFont="1" applyFill="1" applyBorder="1" applyAlignment="1">
      <alignment horizontal="center" vertical="center"/>
    </xf>
    <xf numFmtId="164" fontId="8" fillId="5" borderId="1" xfId="0" applyFont="1" applyFill="1" applyBorder="1" applyAlignment="1">
      <alignment horizontal="center" vertical="center"/>
    </xf>
    <xf numFmtId="164" fontId="8" fillId="0" borderId="24" xfId="0" applyFont="1" applyBorder="1" applyAlignment="1">
      <alignment horizontal="center" vertical="center"/>
    </xf>
    <xf numFmtId="164" fontId="8" fillId="2" borderId="21" xfId="0" applyFont="1" applyFill="1" applyBorder="1" applyAlignment="1">
      <alignment horizontal="center" vertical="center"/>
    </xf>
    <xf numFmtId="164" fontId="8" fillId="0" borderId="10" xfId="0" applyFont="1" applyBorder="1" applyAlignment="1">
      <alignment horizontal="center" vertical="center"/>
    </xf>
    <xf numFmtId="164" fontId="1" fillId="0" borderId="1" xfId="0" applyFont="1" applyBorder="1" applyAlignment="1">
      <alignment horizontal="center" vertical="center"/>
    </xf>
    <xf numFmtId="164" fontId="8" fillId="0" borderId="1" xfId="0" applyFont="1" applyBorder="1" applyAlignment="1">
      <alignment horizontal="center" vertical="center"/>
    </xf>
    <xf numFmtId="164" fontId="8" fillId="0" borderId="1" xfId="0" applyFont="1" applyFill="1" applyBorder="1" applyAlignment="1">
      <alignment horizontal="center" vertical="center"/>
    </xf>
    <xf numFmtId="164" fontId="8" fillId="2" borderId="1" xfId="0" applyFont="1" applyFill="1" applyBorder="1" applyAlignment="1">
      <alignment horizontal="center" vertical="center"/>
    </xf>
    <xf numFmtId="164" fontId="8" fillId="0" borderId="1" xfId="0" applyFont="1" applyFill="1" applyBorder="1" applyAlignment="1">
      <alignment horizontal="center" vertical="center" textRotation="90"/>
    </xf>
    <xf numFmtId="164" fontId="1" fillId="0" borderId="1" xfId="0" applyFont="1" applyFill="1" applyBorder="1" applyAlignment="1">
      <alignment horizontal="center" vertical="center"/>
    </xf>
    <xf numFmtId="168" fontId="9" fillId="3" borderId="1" xfId="0" applyNumberFormat="1" applyFont="1" applyFill="1" applyBorder="1" applyAlignment="1">
      <alignment horizontal="center" vertical="center"/>
    </xf>
    <xf numFmtId="164" fontId="9" fillId="3" borderId="1" xfId="0" applyFont="1" applyFill="1" applyBorder="1" applyAlignment="1">
      <alignment horizontal="center" vertical="center"/>
    </xf>
    <xf numFmtId="169" fontId="9" fillId="0" borderId="1" xfId="0" applyNumberFormat="1" applyFont="1" applyBorder="1" applyAlignment="1">
      <alignment horizontal="center" vertical="center" wrapText="1"/>
    </xf>
    <xf numFmtId="164" fontId="1" fillId="5" borderId="0" xfId="0" applyFont="1" applyFill="1" applyBorder="1" applyAlignment="1">
      <alignment horizontal="center" vertical="center"/>
    </xf>
    <xf numFmtId="164" fontId="8" fillId="5" borderId="0" xfId="0" applyFont="1" applyFill="1" applyBorder="1" applyAlignment="1">
      <alignment horizontal="center" vertical="center"/>
    </xf>
    <xf numFmtId="164" fontId="1" fillId="0" borderId="21" xfId="0" applyFont="1" applyFill="1" applyBorder="1" applyAlignment="1">
      <alignment horizontal="center" vertical="center"/>
    </xf>
    <xf numFmtId="164" fontId="8" fillId="4" borderId="23" xfId="0" applyFont="1" applyFill="1" applyBorder="1" applyAlignment="1">
      <alignment horizontal="center" vertical="center"/>
    </xf>
    <xf numFmtId="164" fontId="8" fillId="5" borderId="0" xfId="0" applyFont="1" applyFill="1" applyBorder="1" applyAlignment="1">
      <alignment horizontal="center" vertical="center" textRotation="90"/>
    </xf>
    <xf numFmtId="164" fontId="8" fillId="2" borderId="21" xfId="0" applyFont="1" applyFill="1" applyBorder="1" applyAlignment="1">
      <alignment horizontal="center" vertical="center" textRotation="90"/>
    </xf>
    <xf numFmtId="164" fontId="1" fillId="0" borderId="21" xfId="0" applyFont="1" applyFill="1" applyBorder="1" applyAlignment="1">
      <alignment horizontal="center" vertical="center" textRotation="90"/>
    </xf>
    <xf numFmtId="164" fontId="8" fillId="4" borderId="21" xfId="0" applyFont="1" applyFill="1" applyBorder="1" applyAlignment="1">
      <alignment horizontal="center" vertical="center"/>
    </xf>
    <xf numFmtId="164" fontId="8" fillId="4" borderId="23" xfId="0" applyFont="1" applyFill="1" applyBorder="1" applyAlignment="1">
      <alignment horizontal="justify" vertical="center" wrapText="1"/>
    </xf>
    <xf numFmtId="164" fontId="8" fillId="5" borderId="21" xfId="0" applyFont="1" applyFill="1" applyBorder="1" applyAlignment="1">
      <alignment horizontal="center" vertical="center"/>
    </xf>
    <xf numFmtId="164" fontId="1" fillId="5" borderId="21" xfId="0" applyFont="1" applyFill="1" applyBorder="1" applyAlignment="1">
      <alignment horizontal="center" vertical="center"/>
    </xf>
    <xf numFmtId="164" fontId="1" fillId="0" borderId="6" xfId="0" applyFont="1" applyBorder="1" applyAlignment="1">
      <alignment horizontal="center" vertical="center"/>
    </xf>
    <xf numFmtId="164" fontId="1" fillId="5" borderId="21" xfId="0" applyFont="1" applyFill="1" applyBorder="1" applyAlignment="1">
      <alignment horizontal="center" vertical="center" textRotation="90"/>
    </xf>
    <xf numFmtId="164" fontId="1" fillId="2" borderId="5" xfId="0" applyFont="1" applyFill="1" applyBorder="1" applyAlignment="1">
      <alignment horizontal="center" vertical="center" textRotation="90"/>
    </xf>
    <xf numFmtId="164" fontId="1" fillId="0" borderId="8" xfId="0" applyFont="1" applyBorder="1" applyAlignment="1">
      <alignment horizontal="center" vertical="center"/>
    </xf>
    <xf numFmtId="164" fontId="1" fillId="0" borderId="21" xfId="0" applyFont="1" applyBorder="1" applyAlignment="1">
      <alignment horizontal="center" vertical="center" textRotation="90"/>
    </xf>
    <xf numFmtId="164" fontId="1" fillId="0" borderId="9" xfId="0" applyFont="1" applyBorder="1" applyAlignment="1">
      <alignment horizontal="center" vertical="center"/>
    </xf>
    <xf numFmtId="164" fontId="9" fillId="0" borderId="21" xfId="0" applyFont="1" applyFill="1" applyBorder="1" applyAlignment="1">
      <alignment horizontal="center" vertical="center"/>
    </xf>
    <xf numFmtId="164" fontId="8" fillId="4" borderId="1" xfId="0" applyFont="1" applyFill="1" applyBorder="1" applyAlignment="1">
      <alignment horizontal="center" vertical="center"/>
    </xf>
    <xf numFmtId="164" fontId="8" fillId="4" borderId="23" xfId="0" applyFont="1" applyFill="1" applyBorder="1" applyAlignment="1">
      <alignment horizontal="left" vertical="center" wrapText="1"/>
    </xf>
    <xf numFmtId="164" fontId="9" fillId="0" borderId="8" xfId="0" applyFont="1" applyBorder="1" applyAlignment="1">
      <alignment horizontal="justify" vertical="center"/>
    </xf>
    <xf numFmtId="164" fontId="8" fillId="5" borderId="1" xfId="0" applyFont="1" applyFill="1" applyBorder="1" applyAlignment="1">
      <alignment horizontal="center" vertical="center" textRotation="90"/>
    </xf>
    <xf numFmtId="164" fontId="0" fillId="0" borderId="0" xfId="0" applyFill="1" applyAlignment="1">
      <alignment/>
    </xf>
    <xf numFmtId="164" fontId="9" fillId="0" borderId="8" xfId="0" applyFont="1" applyBorder="1" applyAlignment="1">
      <alignment horizontal="justify" vertical="center" wrapText="1"/>
    </xf>
    <xf numFmtId="164" fontId="8" fillId="5" borderId="23" xfId="0" applyFont="1" applyFill="1" applyBorder="1" applyAlignment="1">
      <alignment horizontal="center" vertical="center"/>
    </xf>
    <xf numFmtId="164" fontId="8" fillId="5" borderId="23" xfId="0" applyFont="1" applyFill="1" applyBorder="1" applyAlignment="1">
      <alignment horizontal="center" vertical="center" textRotation="90"/>
    </xf>
    <xf numFmtId="164" fontId="1" fillId="0" borderId="6" xfId="0" applyFont="1" applyFill="1" applyBorder="1" applyAlignment="1">
      <alignment horizontal="center" vertical="center"/>
    </xf>
    <xf numFmtId="164" fontId="9" fillId="0" borderId="21" xfId="0" applyFont="1" applyBorder="1" applyAlignment="1">
      <alignment horizontal="justify" vertical="center"/>
    </xf>
    <xf numFmtId="164" fontId="1" fillId="0" borderId="8" xfId="0" applyFont="1" applyFill="1" applyBorder="1" applyAlignment="1">
      <alignment horizontal="center" vertical="center"/>
    </xf>
    <xf numFmtId="164" fontId="8" fillId="0" borderId="14" xfId="0" applyFont="1" applyBorder="1" applyAlignment="1">
      <alignment vertical="center"/>
    </xf>
    <xf numFmtId="164" fontId="8" fillId="0" borderId="7" xfId="0" applyFont="1" applyBorder="1" applyAlignment="1">
      <alignment horizontal="center" vertical="center" wrapText="1"/>
    </xf>
    <xf numFmtId="164" fontId="9" fillId="0" borderId="7" xfId="0" applyFont="1" applyBorder="1" applyAlignment="1">
      <alignment horizontal="center"/>
    </xf>
    <xf numFmtId="164" fontId="9" fillId="0" borderId="0" xfId="0" applyFont="1" applyBorder="1" applyAlignment="1">
      <alignment vertical="center"/>
    </xf>
    <xf numFmtId="164" fontId="8" fillId="6" borderId="23" xfId="0" applyFont="1" applyFill="1" applyBorder="1" applyAlignment="1">
      <alignment horizontal="center" vertical="center"/>
    </xf>
    <xf numFmtId="170" fontId="8" fillId="6" borderId="25" xfId="0" applyNumberFormat="1" applyFont="1" applyFill="1" applyBorder="1" applyAlignment="1">
      <alignment horizontal="center" vertical="center"/>
    </xf>
    <xf numFmtId="164" fontId="8" fillId="6" borderId="25" xfId="0" applyFont="1" applyFill="1" applyBorder="1" applyAlignment="1">
      <alignment horizontal="center" vertical="center"/>
    </xf>
    <xf numFmtId="164" fontId="8" fillId="6" borderId="26" xfId="0" applyFont="1" applyFill="1" applyBorder="1" applyAlignment="1">
      <alignment horizontal="center" vertical="center"/>
    </xf>
    <xf numFmtId="169" fontId="8" fillId="6" borderId="27" xfId="0" applyNumberFormat="1" applyFont="1" applyFill="1" applyBorder="1" applyAlignment="1">
      <alignment horizontal="center" vertical="center"/>
    </xf>
    <xf numFmtId="164" fontId="5" fillId="0" borderId="0" xfId="0" applyFont="1" applyAlignment="1">
      <alignment/>
    </xf>
    <xf numFmtId="164" fontId="13" fillId="7" borderId="26" xfId="0" applyFont="1" applyFill="1" applyBorder="1" applyAlignment="1">
      <alignment horizontal="center" vertical="center"/>
    </xf>
    <xf numFmtId="170" fontId="13" fillId="7" borderId="28" xfId="0" applyNumberFormat="1" applyFont="1" applyFill="1" applyBorder="1" applyAlignment="1">
      <alignment horizontal="center" vertical="center"/>
    </xf>
    <xf numFmtId="164" fontId="8" fillId="0" borderId="29" xfId="0" applyFont="1" applyBorder="1" applyAlignment="1">
      <alignment horizontal="center" vertical="center"/>
    </xf>
    <xf numFmtId="164" fontId="9" fillId="0" borderId="7" xfId="0" applyFont="1" applyBorder="1" applyAlignment="1">
      <alignment vertical="center"/>
    </xf>
    <xf numFmtId="164" fontId="8" fillId="0" borderId="7" xfId="0" applyFont="1" applyBorder="1" applyAlignment="1">
      <alignment horizontal="center" vertical="center"/>
    </xf>
    <xf numFmtId="164" fontId="13" fillId="0" borderId="7" xfId="0" applyFont="1" applyBorder="1" applyAlignment="1">
      <alignment horizontal="center" vertical="center"/>
    </xf>
    <xf numFmtId="164" fontId="0" fillId="0" borderId="0" xfId="0" applyAlignment="1">
      <alignment vertical="top" wrapText="1"/>
    </xf>
    <xf numFmtId="164" fontId="0" fillId="0" borderId="0" xfId="0" applyFill="1" applyBorder="1" applyAlignment="1">
      <alignment horizontal="left"/>
    </xf>
    <xf numFmtId="164" fontId="0" fillId="0" borderId="0" xfId="0" applyNumberFormat="1" applyAlignment="1">
      <alignment/>
    </xf>
    <xf numFmtId="164" fontId="0" fillId="0" borderId="0" xfId="0" applyFill="1" applyBorder="1" applyAlignment="1">
      <alignment/>
    </xf>
    <xf numFmtId="164" fontId="9" fillId="0" borderId="0" xfId="0" applyFont="1" applyAlignment="1">
      <alignment horizontal="center" vertical="center"/>
    </xf>
    <xf numFmtId="170" fontId="1" fillId="0" borderId="0" xfId="0" applyNumberFormat="1" applyFont="1" applyFill="1" applyBorder="1" applyAlignment="1">
      <alignment horizontal="center"/>
    </xf>
    <xf numFmtId="164" fontId="14" fillId="0" borderId="30" xfId="0" applyFont="1" applyBorder="1" applyAlignment="1">
      <alignment horizontal="center" vertical="center" wrapText="1"/>
    </xf>
    <xf numFmtId="164" fontId="15" fillId="0" borderId="0" xfId="0" applyFont="1" applyBorder="1" applyAlignment="1">
      <alignment horizontal="center" vertical="center"/>
    </xf>
    <xf numFmtId="164" fontId="14" fillId="0" borderId="15" xfId="0" applyFont="1" applyBorder="1" applyAlignment="1">
      <alignment horizontal="center" vertical="center"/>
    </xf>
    <xf numFmtId="164" fontId="15" fillId="0" borderId="0" xfId="0" applyFont="1" applyAlignment="1">
      <alignment horizontal="center"/>
    </xf>
    <xf numFmtId="164" fontId="0" fillId="0" borderId="0" xfId="0" applyFont="1" applyAlignment="1">
      <alignment horizontal="center" vertical="center"/>
    </xf>
    <xf numFmtId="164" fontId="1" fillId="8" borderId="21" xfId="0" applyFont="1" applyFill="1" applyBorder="1" applyAlignment="1">
      <alignment horizontal="center" vertical="center"/>
    </xf>
    <xf numFmtId="164" fontId="1" fillId="4" borderId="8" xfId="0" applyFont="1" applyFill="1" applyBorder="1" applyAlignment="1">
      <alignment horizontal="center" vertical="center"/>
    </xf>
    <xf numFmtId="164" fontId="1" fillId="4" borderId="8" xfId="0" applyFont="1" applyFill="1" applyBorder="1" applyAlignment="1">
      <alignment horizontal="justify" vertical="center" wrapText="1"/>
    </xf>
    <xf numFmtId="171" fontId="1" fillId="4" borderId="21" xfId="0" applyNumberFormat="1" applyFont="1" applyFill="1" applyBorder="1" applyAlignment="1">
      <alignment horizontal="center" vertical="center"/>
    </xf>
    <xf numFmtId="164" fontId="16" fillId="2" borderId="21" xfId="0" applyFont="1" applyFill="1" applyBorder="1" applyAlignment="1">
      <alignment horizontal="center" vertical="center" wrapText="1"/>
    </xf>
    <xf numFmtId="171" fontId="16" fillId="0" borderId="21" xfId="0" applyNumberFormat="1" applyFont="1" applyBorder="1" applyAlignment="1">
      <alignment horizontal="center" vertical="center"/>
    </xf>
    <xf numFmtId="164" fontId="0" fillId="0" borderId="21" xfId="0" applyFont="1" applyBorder="1" applyAlignment="1">
      <alignment horizontal="justify" vertical="center" wrapText="1"/>
    </xf>
    <xf numFmtId="171" fontId="0" fillId="0" borderId="21" xfId="0" applyNumberFormat="1" applyFont="1" applyFill="1" applyBorder="1" applyAlignment="1">
      <alignment horizontal="center" vertical="center"/>
    </xf>
    <xf numFmtId="169" fontId="0" fillId="5" borderId="21" xfId="0" applyNumberFormat="1" applyFont="1" applyFill="1" applyBorder="1" applyAlignment="1">
      <alignment horizontal="center" vertical="center"/>
    </xf>
    <xf numFmtId="164" fontId="9" fillId="0" borderId="0" xfId="0" applyFont="1" applyFill="1" applyBorder="1" applyAlignment="1">
      <alignment horizontal="center" vertical="center"/>
    </xf>
    <xf numFmtId="171" fontId="8" fillId="0" borderId="21" xfId="0" applyNumberFormat="1" applyFont="1" applyBorder="1" applyAlignment="1">
      <alignment horizontal="center" vertical="center"/>
    </xf>
    <xf numFmtId="164" fontId="9" fillId="0" borderId="0" xfId="0" applyFont="1" applyBorder="1" applyAlignment="1">
      <alignment horizontal="center" vertical="center"/>
    </xf>
    <xf numFmtId="164" fontId="1" fillId="6" borderId="21" xfId="0" applyFont="1" applyFill="1" applyBorder="1" applyAlignment="1">
      <alignment horizontal="justify" vertical="center" wrapText="1"/>
    </xf>
    <xf numFmtId="171" fontId="1" fillId="6" borderId="21" xfId="0" applyNumberFormat="1" applyFont="1" applyFill="1" applyBorder="1" applyAlignment="1">
      <alignment horizontal="center" vertical="center"/>
    </xf>
    <xf numFmtId="169" fontId="1" fillId="6" borderId="21" xfId="0" applyNumberFormat="1" applyFont="1" applyFill="1" applyBorder="1" applyAlignment="1">
      <alignment horizontal="center" vertical="center"/>
    </xf>
    <xf numFmtId="164" fontId="16" fillId="2" borderId="21" xfId="0" applyFont="1" applyFill="1" applyBorder="1" applyAlignment="1">
      <alignment horizontal="center" vertical="center"/>
    </xf>
    <xf numFmtId="164" fontId="8" fillId="0" borderId="0" xfId="0" applyFont="1" applyBorder="1" applyAlignment="1">
      <alignment horizontal="center" vertical="center"/>
    </xf>
    <xf numFmtId="164" fontId="9" fillId="0" borderId="0" xfId="0" applyFont="1" applyFill="1" applyAlignment="1">
      <alignment horizontal="center" vertical="center"/>
    </xf>
    <xf numFmtId="164" fontId="1" fillId="0" borderId="0" xfId="0" applyFont="1" applyBorder="1" applyAlignment="1">
      <alignment horizontal="center" vertical="center"/>
    </xf>
    <xf numFmtId="164" fontId="0" fillId="0" borderId="0" xfId="0" applyFont="1" applyBorder="1" applyAlignment="1">
      <alignment horizontal="justify" vertical="center" wrapText="1"/>
    </xf>
    <xf numFmtId="164" fontId="1" fillId="4" borderId="21" xfId="0" applyFont="1" applyFill="1" applyBorder="1" applyAlignment="1">
      <alignment horizontal="center" vertical="center"/>
    </xf>
    <xf numFmtId="164" fontId="1" fillId="4" borderId="21" xfId="0" applyFont="1" applyFill="1" applyBorder="1" applyAlignment="1">
      <alignment horizontal="justify" vertical="center" wrapText="1"/>
    </xf>
    <xf numFmtId="164" fontId="17" fillId="0" borderId="21" xfId="0" applyFont="1" applyBorder="1" applyAlignment="1">
      <alignment horizontal="justify" vertical="center"/>
    </xf>
    <xf numFmtId="172" fontId="0" fillId="5" borderId="21" xfId="0" applyNumberFormat="1" applyFont="1" applyFill="1" applyBorder="1" applyAlignment="1">
      <alignment horizontal="center" vertical="center"/>
    </xf>
    <xf numFmtId="164" fontId="17" fillId="0" borderId="21" xfId="0" applyFont="1" applyBorder="1" applyAlignment="1">
      <alignment horizontal="justify" vertical="center" wrapText="1"/>
    </xf>
    <xf numFmtId="164" fontId="16" fillId="0" borderId="21" xfId="0" applyFont="1" applyFill="1" applyBorder="1" applyAlignment="1">
      <alignment horizontal="center" vertical="center"/>
    </xf>
    <xf numFmtId="171" fontId="8" fillId="0" borderId="21" xfId="0" applyNumberFormat="1" applyFont="1" applyFill="1" applyBorder="1" applyAlignment="1">
      <alignment horizontal="center" vertical="center"/>
    </xf>
    <xf numFmtId="164" fontId="12" fillId="0" borderId="0" xfId="0" applyFont="1" applyBorder="1" applyAlignment="1">
      <alignment horizontal="justify" vertical="center" wrapText="1"/>
    </xf>
    <xf numFmtId="164" fontId="0" fillId="0" borderId="0" xfId="0" applyFill="1" applyBorder="1" applyAlignment="1">
      <alignment horizontal="center"/>
    </xf>
    <xf numFmtId="164" fontId="12" fillId="0" borderId="0" xfId="0" applyFont="1" applyBorder="1" applyAlignment="1">
      <alignment horizontal="justify"/>
    </xf>
    <xf numFmtId="171" fontId="0" fillId="2" borderId="21" xfId="0" applyNumberFormat="1" applyFont="1" applyFill="1" applyBorder="1" applyAlignment="1">
      <alignment horizontal="center" vertical="center"/>
    </xf>
    <xf numFmtId="172" fontId="1" fillId="6" borderId="21" xfId="0" applyNumberFormat="1" applyFont="1" applyFill="1" applyBorder="1" applyAlignment="1">
      <alignment horizontal="center" vertical="center"/>
    </xf>
    <xf numFmtId="164" fontId="8" fillId="2" borderId="0" xfId="0" applyFont="1" applyFill="1" applyBorder="1" applyAlignment="1">
      <alignment horizontal="center" vertical="center"/>
    </xf>
    <xf numFmtId="164" fontId="1" fillId="2" borderId="0" xfId="0" applyFont="1" applyFill="1" applyBorder="1" applyAlignment="1">
      <alignment horizontal="justify" vertical="center" wrapText="1"/>
    </xf>
    <xf numFmtId="171" fontId="1" fillId="2" borderId="0" xfId="0" applyNumberFormat="1" applyFont="1" applyFill="1" applyBorder="1" applyAlignment="1">
      <alignment horizontal="center" vertical="center"/>
    </xf>
    <xf numFmtId="172" fontId="1" fillId="2" borderId="0" xfId="0" applyNumberFormat="1" applyFont="1" applyFill="1" applyBorder="1" applyAlignment="1">
      <alignment horizontal="center" vertical="center"/>
    </xf>
    <xf numFmtId="164" fontId="1" fillId="6" borderId="23" xfId="0" applyFont="1" applyFill="1" applyBorder="1" applyAlignment="1">
      <alignment horizontal="justify" vertical="center" wrapText="1"/>
    </xf>
    <xf numFmtId="171" fontId="1" fillId="6" borderId="23" xfId="0" applyNumberFormat="1" applyFont="1" applyFill="1" applyBorder="1" applyAlignment="1">
      <alignment horizontal="center" vertical="center"/>
    </xf>
    <xf numFmtId="169" fontId="1" fillId="6" borderId="23" xfId="0" applyNumberFormat="1" applyFont="1" applyFill="1" applyBorder="1" applyAlignment="1">
      <alignment horizontal="center" vertical="center"/>
    </xf>
    <xf numFmtId="164" fontId="1" fillId="0" borderId="0" xfId="0" applyFont="1" applyFill="1" applyBorder="1" applyAlignment="1">
      <alignment horizontal="center" vertical="center"/>
    </xf>
    <xf numFmtId="164" fontId="17" fillId="0" borderId="0" xfId="0" applyFont="1" applyFill="1" applyBorder="1" applyAlignment="1">
      <alignment horizontal="justify" vertical="center"/>
    </xf>
    <xf numFmtId="164" fontId="0" fillId="2" borderId="0" xfId="0" applyFill="1" applyBorder="1" applyAlignment="1">
      <alignment horizontal="center"/>
    </xf>
    <xf numFmtId="164" fontId="8" fillId="8" borderId="21" xfId="0" applyFont="1" applyFill="1" applyBorder="1" applyAlignment="1">
      <alignment horizontal="center" vertical="center"/>
    </xf>
    <xf numFmtId="171" fontId="1" fillId="0" borderId="21" xfId="0" applyNumberFormat="1" applyFont="1" applyFill="1" applyBorder="1" applyAlignment="1">
      <alignment horizontal="center" vertical="center"/>
    </xf>
    <xf numFmtId="164" fontId="0" fillId="0" borderId="4" xfId="0" applyFill="1" applyBorder="1" applyAlignment="1">
      <alignment horizontal="center"/>
    </xf>
    <xf numFmtId="164" fontId="1" fillId="2" borderId="0" xfId="0" applyFont="1" applyFill="1" applyBorder="1" applyAlignment="1">
      <alignment horizontal="center" vertical="center"/>
    </xf>
    <xf numFmtId="171" fontId="1" fillId="2" borderId="21" xfId="0" applyNumberFormat="1" applyFont="1" applyFill="1" applyBorder="1" applyAlignment="1">
      <alignment horizontal="center" vertical="center"/>
    </xf>
    <xf numFmtId="173" fontId="0" fillId="5" borderId="21" xfId="0" applyNumberFormat="1" applyFont="1" applyFill="1" applyBorder="1" applyAlignment="1">
      <alignment horizontal="center" vertical="center"/>
    </xf>
    <xf numFmtId="174" fontId="0" fillId="5" borderId="21" xfId="0" applyNumberFormat="1" applyFont="1" applyFill="1" applyBorder="1" applyAlignment="1">
      <alignment horizontal="center" vertical="center"/>
    </xf>
    <xf numFmtId="164" fontId="15" fillId="0" borderId="4" xfId="0" applyFont="1" applyBorder="1" applyAlignment="1">
      <alignment vertical="center" wrapText="1"/>
    </xf>
    <xf numFmtId="164" fontId="15" fillId="0" borderId="0" xfId="0" applyFont="1" applyBorder="1" applyAlignment="1">
      <alignment horizontal="center"/>
    </xf>
    <xf numFmtId="164" fontId="0" fillId="0" borderId="21" xfId="0" applyBorder="1" applyAlignment="1">
      <alignment horizontal="center" vertical="center"/>
    </xf>
    <xf numFmtId="164" fontId="0" fillId="0" borderId="8" xfId="0" applyFont="1" applyBorder="1" applyAlignment="1">
      <alignment horizontal="justify" vertical="center"/>
    </xf>
    <xf numFmtId="164" fontId="0" fillId="0" borderId="8" xfId="0" applyFont="1" applyBorder="1" applyAlignment="1">
      <alignment horizontal="justify"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Hoja1"/>
  <dimension ref="A1:AG92"/>
  <sheetViews>
    <sheetView tabSelected="1" view="pageBreakPreview" zoomScale="70" zoomScaleNormal="50" zoomScaleSheetLayoutView="70" workbookViewId="0" topLeftCell="A24">
      <selection activeCell="B27" sqref="B27"/>
    </sheetView>
  </sheetViews>
  <sheetFormatPr defaultColWidth="11.421875" defaultRowHeight="12.75"/>
  <cols>
    <col min="1" max="1" width="9.140625" style="1" customWidth="1"/>
    <col min="2" max="2" width="49.421875" style="2" customWidth="1"/>
    <col min="3" max="26" width="4.140625" style="0" customWidth="1"/>
    <col min="27" max="27" width="6.8515625" style="0" customWidth="1"/>
    <col min="28" max="28" width="11.7109375" style="3" customWidth="1"/>
    <col min="29" max="29" width="11.140625" style="0" customWidth="1"/>
    <col min="30" max="30" width="10.421875" style="0" customWidth="1"/>
    <col min="31" max="31" width="13.7109375" style="3" customWidth="1"/>
    <col min="32" max="32" width="12.140625" style="3" customWidth="1"/>
  </cols>
  <sheetData>
    <row r="1" spans="1:33" ht="12.75">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5"/>
    </row>
    <row r="2" spans="1:32" ht="55.5" customHeight="1">
      <c r="A2" s="6"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1:32" ht="12.75">
      <c r="A3" s="7"/>
      <c r="B3" s="8" t="s">
        <v>2</v>
      </c>
      <c r="C3" s="9"/>
      <c r="D3" s="9"/>
      <c r="E3" s="9"/>
      <c r="F3" s="9"/>
      <c r="G3" s="9"/>
      <c r="H3" s="9"/>
      <c r="I3" s="9"/>
      <c r="J3" s="9"/>
      <c r="K3" s="9"/>
      <c r="L3" s="9"/>
      <c r="M3" s="9"/>
      <c r="N3" s="9"/>
      <c r="O3" s="9"/>
      <c r="P3" s="9"/>
      <c r="Q3" s="9"/>
      <c r="R3" s="9"/>
      <c r="S3" s="9"/>
      <c r="T3" s="9"/>
      <c r="U3" s="9"/>
      <c r="V3" s="9"/>
      <c r="W3" s="9"/>
      <c r="X3" s="9"/>
      <c r="Y3" s="9"/>
      <c r="Z3" s="9"/>
      <c r="AA3" s="9"/>
      <c r="AB3" s="10"/>
      <c r="AC3" s="9"/>
      <c r="AD3" s="9"/>
      <c r="AE3" s="10"/>
      <c r="AF3" s="11"/>
    </row>
    <row r="4" spans="1:32" ht="12.75">
      <c r="A4" s="7"/>
      <c r="B4" s="12" t="s">
        <v>3</v>
      </c>
      <c r="C4" s="13"/>
      <c r="D4" s="13"/>
      <c r="E4" s="13"/>
      <c r="F4" s="13"/>
      <c r="G4" s="13"/>
      <c r="H4" s="13"/>
      <c r="I4" s="13"/>
      <c r="J4" s="13"/>
      <c r="K4" s="13"/>
      <c r="L4" s="13"/>
      <c r="M4" s="13"/>
      <c r="N4" s="14"/>
      <c r="O4" s="14"/>
      <c r="P4" s="15"/>
      <c r="Q4" s="16"/>
      <c r="R4" s="17" t="s">
        <v>4</v>
      </c>
      <c r="S4" s="17"/>
      <c r="T4" s="17"/>
      <c r="U4" s="17"/>
      <c r="V4" s="18"/>
      <c r="W4" s="14"/>
      <c r="X4" s="14"/>
      <c r="Y4" s="14"/>
      <c r="Z4" s="14"/>
      <c r="AA4" s="14"/>
      <c r="AB4" s="19"/>
      <c r="AC4" s="20" t="s">
        <v>5</v>
      </c>
      <c r="AD4" s="21"/>
      <c r="AE4" s="22"/>
      <c r="AF4" s="11"/>
    </row>
    <row r="5" spans="1:32" ht="12.75">
      <c r="A5" s="7"/>
      <c r="B5" s="8" t="s">
        <v>6</v>
      </c>
      <c r="C5" s="9"/>
      <c r="D5" s="9"/>
      <c r="E5" s="9"/>
      <c r="F5" s="9"/>
      <c r="G5" s="9"/>
      <c r="H5" s="9"/>
      <c r="I5" s="9"/>
      <c r="J5" s="9"/>
      <c r="K5" s="9"/>
      <c r="L5" s="9"/>
      <c r="M5" s="9"/>
      <c r="N5" s="9"/>
      <c r="O5" s="9"/>
      <c r="P5" s="9"/>
      <c r="Q5" s="9"/>
      <c r="R5" s="23"/>
      <c r="S5" s="23"/>
      <c r="T5" s="23"/>
      <c r="U5" s="23"/>
      <c r="V5" s="9"/>
      <c r="W5" s="9"/>
      <c r="X5" s="9"/>
      <c r="Y5" s="9"/>
      <c r="Z5" s="9"/>
      <c r="AA5" s="9"/>
      <c r="AB5" s="10"/>
      <c r="AC5" s="24" t="s">
        <v>7</v>
      </c>
      <c r="AD5" s="23"/>
      <c r="AE5" s="25"/>
      <c r="AF5" s="26"/>
    </row>
    <row r="6" spans="1:32" ht="12.75">
      <c r="A6" s="7"/>
      <c r="B6" s="12" t="s">
        <v>8</v>
      </c>
      <c r="C6" s="9"/>
      <c r="D6" s="9"/>
      <c r="E6" s="9"/>
      <c r="F6" s="9"/>
      <c r="G6" s="27"/>
      <c r="H6" s="27"/>
      <c r="I6" s="27"/>
      <c r="J6" s="27"/>
      <c r="K6" s="27"/>
      <c r="L6" s="27"/>
      <c r="M6" s="27"/>
      <c r="N6" s="27"/>
      <c r="O6" s="27"/>
      <c r="P6" s="28"/>
      <c r="Q6" s="28"/>
      <c r="R6" s="29" t="s">
        <v>5</v>
      </c>
      <c r="S6" s="29"/>
      <c r="T6" s="29"/>
      <c r="U6" s="29"/>
      <c r="V6" s="30"/>
      <c r="W6" s="30"/>
      <c r="X6" s="31"/>
      <c r="Y6" s="31"/>
      <c r="Z6" s="31"/>
      <c r="AA6" s="32"/>
      <c r="AB6" s="10"/>
      <c r="AC6" s="33" t="s">
        <v>9</v>
      </c>
      <c r="AD6" s="34"/>
      <c r="AE6" s="34"/>
      <c r="AF6" s="11"/>
    </row>
    <row r="7" spans="1:32" ht="12.75">
      <c r="A7" s="7"/>
      <c r="B7" s="12" t="s">
        <v>10</v>
      </c>
      <c r="C7" s="9"/>
      <c r="D7" s="9"/>
      <c r="E7" s="18"/>
      <c r="F7" s="14"/>
      <c r="G7" s="35"/>
      <c r="H7" s="35"/>
      <c r="I7" s="35"/>
      <c r="J7" s="35"/>
      <c r="K7" s="35"/>
      <c r="L7" s="35"/>
      <c r="M7" s="35"/>
      <c r="N7" s="35"/>
      <c r="O7" s="35"/>
      <c r="P7" s="9"/>
      <c r="Q7" s="9"/>
      <c r="R7" s="36"/>
      <c r="S7" s="36"/>
      <c r="T7" s="36"/>
      <c r="U7" s="36"/>
      <c r="V7" s="9"/>
      <c r="W7" s="9"/>
      <c r="X7" s="9"/>
      <c r="Y7" s="9"/>
      <c r="Z7" s="9"/>
      <c r="AA7" s="9"/>
      <c r="AB7" s="10"/>
      <c r="AC7" s="33" t="s">
        <v>11</v>
      </c>
      <c r="AD7" s="9"/>
      <c r="AE7" s="10"/>
      <c r="AF7" s="37">
        <v>1</v>
      </c>
    </row>
    <row r="8" spans="1:33" ht="12.75">
      <c r="A8" s="7"/>
      <c r="B8" s="12"/>
      <c r="C8" s="9"/>
      <c r="D8" s="9"/>
      <c r="E8" s="18"/>
      <c r="F8" s="14"/>
      <c r="G8" s="35"/>
      <c r="H8" s="35"/>
      <c r="I8" s="35"/>
      <c r="J8" s="35"/>
      <c r="K8" s="35"/>
      <c r="L8" s="35"/>
      <c r="M8" s="35"/>
      <c r="N8" s="35"/>
      <c r="O8" s="35"/>
      <c r="P8" s="38"/>
      <c r="Q8" s="38"/>
      <c r="R8" s="39" t="s">
        <v>12</v>
      </c>
      <c r="S8" s="39"/>
      <c r="T8" s="39"/>
      <c r="U8" s="39"/>
      <c r="V8" s="30"/>
      <c r="W8" s="30"/>
      <c r="X8" s="30"/>
      <c r="Y8" s="30"/>
      <c r="Z8" s="13"/>
      <c r="AA8" s="13"/>
      <c r="AB8" s="40"/>
      <c r="AC8" s="33" t="s">
        <v>13</v>
      </c>
      <c r="AD8" s="41">
        <f>IF(AF7=2,AF8:AF8,IF(AF7=1,0,IF(AF7=4,4,"")))</f>
        <v>0</v>
      </c>
      <c r="AE8" s="42"/>
      <c r="AF8" s="37">
        <v>2</v>
      </c>
      <c r="AG8" s="43"/>
    </row>
    <row r="9" spans="1:33" ht="12.75">
      <c r="A9" s="7"/>
      <c r="B9" s="12"/>
      <c r="C9" s="9"/>
      <c r="D9" s="9"/>
      <c r="E9" s="18"/>
      <c r="F9" s="14"/>
      <c r="G9" s="35"/>
      <c r="H9" s="35"/>
      <c r="I9" s="35"/>
      <c r="J9" s="35"/>
      <c r="K9" s="35"/>
      <c r="L9" s="35"/>
      <c r="M9" s="35"/>
      <c r="N9" s="35"/>
      <c r="O9" s="35"/>
      <c r="P9" s="38"/>
      <c r="Q9" s="38"/>
      <c r="R9" s="39" t="s">
        <v>14</v>
      </c>
      <c r="S9" s="39"/>
      <c r="T9" s="39"/>
      <c r="U9" s="39"/>
      <c r="V9" s="30"/>
      <c r="W9" s="30"/>
      <c r="X9" s="30"/>
      <c r="Y9" s="30"/>
      <c r="Z9" s="13"/>
      <c r="AA9" s="13"/>
      <c r="AB9" s="40"/>
      <c r="AC9" s="33" t="s">
        <v>15</v>
      </c>
      <c r="AD9" s="44"/>
      <c r="AE9" s="45"/>
      <c r="AF9" s="46"/>
      <c r="AG9" s="43"/>
    </row>
    <row r="10" spans="1:33" ht="12.75">
      <c r="A10" s="7"/>
      <c r="B10" s="12"/>
      <c r="C10" s="9"/>
      <c r="D10" s="9"/>
      <c r="E10" s="18"/>
      <c r="F10" s="14"/>
      <c r="G10" s="35"/>
      <c r="H10" s="35"/>
      <c r="I10" s="35"/>
      <c r="J10" s="35"/>
      <c r="K10" s="35"/>
      <c r="L10" s="35"/>
      <c r="M10" s="35"/>
      <c r="N10" s="35"/>
      <c r="O10" s="35"/>
      <c r="P10" s="38"/>
      <c r="Q10" s="38"/>
      <c r="R10" s="39" t="s">
        <v>16</v>
      </c>
      <c r="S10" s="39"/>
      <c r="T10" s="39"/>
      <c r="U10" s="39"/>
      <c r="V10" s="30"/>
      <c r="W10" s="30"/>
      <c r="X10" s="30"/>
      <c r="Y10" s="30"/>
      <c r="Z10" s="13"/>
      <c r="AA10" s="13"/>
      <c r="AB10" s="40"/>
      <c r="AC10" s="47" t="s">
        <v>17</v>
      </c>
      <c r="AD10" s="9"/>
      <c r="AE10" s="10"/>
      <c r="AF10" s="11" t="s">
        <v>18</v>
      </c>
      <c r="AG10" s="43"/>
    </row>
    <row r="11" spans="1:33" ht="12.75">
      <c r="A11" s="7"/>
      <c r="B11" s="12"/>
      <c r="C11" s="9"/>
      <c r="D11" s="9"/>
      <c r="E11" s="48"/>
      <c r="F11" s="49"/>
      <c r="G11" s="50"/>
      <c r="H11" s="50"/>
      <c r="I11" s="50"/>
      <c r="J11" s="50"/>
      <c r="K11" s="50"/>
      <c r="L11" s="50"/>
      <c r="M11" s="50"/>
      <c r="N11" s="50"/>
      <c r="O11" s="50"/>
      <c r="P11" s="9"/>
      <c r="Q11" s="9"/>
      <c r="R11" s="9"/>
      <c r="S11" s="9"/>
      <c r="T11" s="9"/>
      <c r="U11" s="9"/>
      <c r="V11" s="9"/>
      <c r="W11" s="9"/>
      <c r="X11" s="9"/>
      <c r="Y11" s="9"/>
      <c r="Z11" s="9"/>
      <c r="AA11" s="9"/>
      <c r="AB11" s="10"/>
      <c r="AC11" s="51"/>
      <c r="AD11" s="51"/>
      <c r="AE11" s="51"/>
      <c r="AF11" s="52"/>
      <c r="AG11" s="53"/>
    </row>
    <row r="12" spans="1:33" ht="12.75">
      <c r="A12" s="54"/>
      <c r="B12" s="55"/>
      <c r="C12" s="56"/>
      <c r="D12" s="56"/>
      <c r="E12" s="56"/>
      <c r="F12" s="56"/>
      <c r="G12" s="56"/>
      <c r="H12" s="56"/>
      <c r="I12" s="56"/>
      <c r="J12" s="56"/>
      <c r="K12" s="56"/>
      <c r="L12" s="56"/>
      <c r="M12" s="56"/>
      <c r="N12" s="56"/>
      <c r="O12" s="56"/>
      <c r="P12" s="56"/>
      <c r="Q12" s="56"/>
      <c r="R12" s="56"/>
      <c r="S12" s="56"/>
      <c r="T12" s="56"/>
      <c r="U12" s="56"/>
      <c r="V12" s="56"/>
      <c r="W12" s="56"/>
      <c r="X12" s="56"/>
      <c r="Y12" s="56"/>
      <c r="Z12" s="56"/>
      <c r="AA12" s="56">
        <v>2</v>
      </c>
      <c r="AB12" s="57">
        <v>3</v>
      </c>
      <c r="AC12" s="56"/>
      <c r="AD12" s="56"/>
      <c r="AE12" s="56"/>
      <c r="AF12" s="58"/>
      <c r="AG12" s="43"/>
    </row>
    <row r="13" spans="1:32" ht="34.5" customHeight="1">
      <c r="A13" s="59" t="s">
        <v>19</v>
      </c>
      <c r="B13" s="60" t="s">
        <v>20</v>
      </c>
      <c r="C13" s="61"/>
      <c r="D13" s="61"/>
      <c r="E13" s="61"/>
      <c r="F13" s="61"/>
      <c r="G13" s="61"/>
      <c r="H13" s="61"/>
      <c r="I13" s="61"/>
      <c r="J13" s="61"/>
      <c r="K13" s="61"/>
      <c r="L13" s="61"/>
      <c r="M13" s="61"/>
      <c r="N13" s="61"/>
      <c r="O13" s="61"/>
      <c r="P13" s="61"/>
      <c r="Q13" s="61"/>
      <c r="R13" s="61"/>
      <c r="S13" s="61"/>
      <c r="T13" s="61"/>
      <c r="U13" s="61"/>
      <c r="V13" s="61"/>
      <c r="W13" s="61"/>
      <c r="X13" s="61"/>
      <c r="Y13" s="61"/>
      <c r="Z13" s="61"/>
      <c r="AA13" s="62" t="s">
        <v>21</v>
      </c>
      <c r="AB13" s="63" t="s">
        <v>22</v>
      </c>
      <c r="AC13" s="64" t="s">
        <v>23</v>
      </c>
      <c r="AD13" s="64"/>
      <c r="AE13" s="64"/>
      <c r="AF13" s="65"/>
    </row>
    <row r="14" spans="1:32" ht="52.5" customHeight="1">
      <c r="A14" s="59"/>
      <c r="B14" s="60"/>
      <c r="C14" s="66">
        <v>1</v>
      </c>
      <c r="D14" s="66">
        <v>2</v>
      </c>
      <c r="E14" s="66">
        <v>3</v>
      </c>
      <c r="F14" s="66">
        <v>4</v>
      </c>
      <c r="G14" s="66">
        <v>5</v>
      </c>
      <c r="H14" s="66">
        <v>6</v>
      </c>
      <c r="I14" s="66">
        <v>7</v>
      </c>
      <c r="J14" s="66">
        <f>K14-1</f>
        <v>8</v>
      </c>
      <c r="K14" s="66">
        <f>L14-1</f>
        <v>9</v>
      </c>
      <c r="L14" s="66">
        <f>M14-1</f>
        <v>10</v>
      </c>
      <c r="M14" s="66">
        <f>N14-1</f>
        <v>11</v>
      </c>
      <c r="N14" s="66">
        <v>12</v>
      </c>
      <c r="O14" s="66">
        <v>13</v>
      </c>
      <c r="P14" s="66">
        <v>14</v>
      </c>
      <c r="Q14" s="66">
        <v>15</v>
      </c>
      <c r="R14" s="66">
        <v>16</v>
      </c>
      <c r="S14" s="66">
        <v>17</v>
      </c>
      <c r="T14" s="66">
        <v>18</v>
      </c>
      <c r="U14" s="66">
        <v>19</v>
      </c>
      <c r="V14" s="66">
        <v>20</v>
      </c>
      <c r="W14" s="66">
        <v>21</v>
      </c>
      <c r="X14" s="66">
        <v>22</v>
      </c>
      <c r="Y14" s="66">
        <v>23</v>
      </c>
      <c r="Z14" s="66">
        <v>24</v>
      </c>
      <c r="AA14" s="66" t="s">
        <v>24</v>
      </c>
      <c r="AB14" s="67" t="s">
        <v>25</v>
      </c>
      <c r="AC14" s="67" t="s">
        <v>26</v>
      </c>
      <c r="AD14" s="67" t="s">
        <v>27</v>
      </c>
      <c r="AE14" s="67" t="s">
        <v>28</v>
      </c>
      <c r="AF14" s="68" t="s">
        <v>29</v>
      </c>
    </row>
    <row r="15" spans="1:32" ht="33.75" customHeight="1">
      <c r="A15" s="69">
        <v>1</v>
      </c>
      <c r="B15" s="70" t="s">
        <v>30</v>
      </c>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row>
    <row r="16" spans="1:32" ht="58.5" customHeight="1">
      <c r="A16" s="71" t="s">
        <v>31</v>
      </c>
      <c r="B16" s="72" t="s">
        <v>32</v>
      </c>
      <c r="C16" s="73" t="s">
        <v>33</v>
      </c>
      <c r="D16" s="74"/>
      <c r="E16" s="75"/>
      <c r="F16" s="76"/>
      <c r="G16" s="76"/>
      <c r="H16" s="77"/>
      <c r="I16" s="78"/>
      <c r="J16" s="79"/>
      <c r="K16" s="80"/>
      <c r="L16" s="74"/>
      <c r="M16" s="81"/>
      <c r="N16" s="82"/>
      <c r="O16" s="83"/>
      <c r="P16" s="76"/>
      <c r="Q16" s="76"/>
      <c r="R16" s="76"/>
      <c r="S16" s="84"/>
      <c r="T16" s="85"/>
      <c r="U16" s="86"/>
      <c r="V16" s="87"/>
      <c r="W16" s="88"/>
      <c r="X16" s="89"/>
      <c r="Y16" s="90"/>
      <c r="Z16" s="90"/>
      <c r="AA16" s="91" t="s">
        <v>34</v>
      </c>
      <c r="AB16" s="92">
        <f>IF(AA16="NO","No se evalua",IF(AA16="SI",2))</f>
        <v>2</v>
      </c>
      <c r="AC16" s="93" t="s">
        <v>34</v>
      </c>
      <c r="AD16" s="93"/>
      <c r="AE16" s="94" t="str">
        <f>IF(AA16="no","No se Evalúa",IF(OR($AD$8="",$AD$8=0),"Evaluación Total",IF($AD$8=1,IF(OR(C16="X",D16="X",E16="X",F16="X",G16="X",H16="X",I16="x",J16="x"),IF(AC16="",0,100*AB16),"No se Evalúa en esta auditoría"),IF($AD$8=2,IF(OR(Z16="x",Y16="X",X16="X",W16="X",V16="X",U16="X",T16="X",S16="X",R16="X",Q16="X",P16="X",O16="X",N16="X",M16="X",L16="x",K16="X",J16="X",I16="X",H16="X",G16="X",F16="X",E16="X",D16="X",C16="X"),IF(AC16="",0,100*AB16),"No se Evalúa en esta auditoría"),IF($AD$8=3,IF(OR(#REF!="x",S16="x",R16="x",Q16="x",P16="x",O16="X",N16="x",M16="x",L16="x",K16="X",J16="X",I16="X",H16="X",G16="X",F16="X",C16="X",D16="X",#REF!="X",#REF!="X"),IF(AC16="",0,100*AB16),"No se Evalúa en esta auditoría"),IF($AD$8=4,IF(AC16="",0,100*AB16)))))))</f>
        <v>Evaluación Total</v>
      </c>
      <c r="AF16" s="61">
        <f>IF(AA16="no","No se Evalúa",IF(AC16="",0*AB16,100*AB16))</f>
        <v>200</v>
      </c>
    </row>
    <row r="17" spans="1:32" ht="78" customHeight="1">
      <c r="A17" s="71" t="s">
        <v>35</v>
      </c>
      <c r="B17" s="72" t="s">
        <v>36</v>
      </c>
      <c r="C17" s="73"/>
      <c r="D17" s="95"/>
      <c r="E17" s="59" t="s">
        <v>33</v>
      </c>
      <c r="F17" s="59"/>
      <c r="G17" s="59"/>
      <c r="H17" s="96"/>
      <c r="I17" s="97"/>
      <c r="J17" s="98"/>
      <c r="K17" s="80"/>
      <c r="L17" s="95"/>
      <c r="M17" s="99"/>
      <c r="N17" s="100"/>
      <c r="O17" s="96"/>
      <c r="P17" s="59"/>
      <c r="Q17" s="59"/>
      <c r="R17" s="59"/>
      <c r="S17" s="101"/>
      <c r="T17" s="85"/>
      <c r="U17" s="102"/>
      <c r="V17" s="96"/>
      <c r="W17" s="97"/>
      <c r="X17" s="103"/>
      <c r="Y17" s="59"/>
      <c r="Z17" s="59"/>
      <c r="AA17" s="91" t="s">
        <v>34</v>
      </c>
      <c r="AB17" s="92">
        <f>IF(AA17="NO","No se evalua",IF(AA17="SI",10))</f>
        <v>10</v>
      </c>
      <c r="AC17" s="93" t="s">
        <v>34</v>
      </c>
      <c r="AD17" s="93"/>
      <c r="AE17" s="94" t="str">
        <f>IF(AA17="no","No se Evalúa",IF(OR($AD$8="",$AD$8=0),"Evaluación Total",IF($AD$8=1,IF(OR(C17="X",D17="X",E17="X",F17="X",G17="X",H17="X",I17="x",J17="x"),IF(AC17="",0,100*AB17),"No se Evalúa en esta auditoría"),IF($AD$8=2,IF(OR(Z17="x",Y17="X",X17="X",W17="X",V17="X",U17="X",T17="X",S17="X",R17="X",Q17="X",P17="X",O17="X",N17="X",M17="X",L17="x",K17="X",J17="X",I17="X",H17="X",G17="X",F17="X",E17="X",D17="X",C17="X"),IF(AC17="",0,100*AB17),"No se Evalúa en esta auditoría"),IF($AD$8=3,IF(OR(#REF!="x",S17="x",R17="x",Q17="x",P17="x",O17="X",N17="x",M17="x",L17="x",K17="X",J17="X",I17="X",H17="X",G17="X",F17="X",C17="X",D17="X",#REF!="X",#REF!="X"),IF(AC17="",0,100*AB17),"No se Evalúa en esta auditoría"),IF($AD$8=4,IF(AC17="",0,100*AB17)))))))</f>
        <v>Evaluación Total</v>
      </c>
      <c r="AF17" s="61">
        <f>IF(AA17="no","No se Evalúa",IF(AC17="",0*AB17,100*AB17))</f>
        <v>1000</v>
      </c>
    </row>
    <row r="18" spans="1:32" ht="131.25" customHeight="1">
      <c r="A18" s="71" t="s">
        <v>37</v>
      </c>
      <c r="B18" s="72" t="s">
        <v>38</v>
      </c>
      <c r="C18" s="73"/>
      <c r="D18" s="95"/>
      <c r="E18" s="103"/>
      <c r="F18" s="59" t="s">
        <v>33</v>
      </c>
      <c r="G18" s="59"/>
      <c r="H18" s="96"/>
      <c r="I18" s="97"/>
      <c r="J18" s="98"/>
      <c r="K18" s="80"/>
      <c r="L18" s="95"/>
      <c r="M18" s="99"/>
      <c r="N18" s="100"/>
      <c r="O18" s="96"/>
      <c r="P18" s="59"/>
      <c r="Q18" s="59"/>
      <c r="R18" s="59"/>
      <c r="S18" s="101"/>
      <c r="T18" s="85"/>
      <c r="U18" s="102"/>
      <c r="V18" s="96"/>
      <c r="W18" s="97"/>
      <c r="X18" s="103"/>
      <c r="Y18" s="59"/>
      <c r="Z18" s="59"/>
      <c r="AA18" s="91" t="s">
        <v>34</v>
      </c>
      <c r="AB18" s="92">
        <f>IF(AA18="NO","No se evalua",IF(AA18="SI",4))</f>
        <v>4</v>
      </c>
      <c r="AC18" s="93" t="s">
        <v>34</v>
      </c>
      <c r="AD18" s="93"/>
      <c r="AE18" s="94" t="str">
        <f>IF(AA18="no","No se Evalúa",IF(OR($AD$8="",$AD$8=0),"Evaluación Total",IF($AD$8=1,IF(OR(C18="X",D18="X",E18="X",F18="X",G18="X",H18="X",I18="x",J18="x"),IF(AC18="",0,100*AB18),"No se Evalúa en esta auditoría"),IF($AD$8=2,IF(OR(Z18="x",Y18="X",X18="X",W18="X",V18="X",U18="X",T18="X",S18="X",R18="X",Q18="X",P18="X",O18="X",N18="X",M18="X",L18="x",K18="X",J18="X",I18="X",H18="X",G18="X",F18="X",E18="X",D18="X",C18="X"),IF(AC18="",0,100*AB18),"No se Evalúa en esta auditoría"),IF($AD$8=3,IF(OR(#REF!="x",S18="x",R18="x",Q18="x",P18="x",O18="X",N18="x",M18="x",L18="x",K18="X",J18="X",I18="X",H18="X",G18="X",F18="X",C18="X",D18="X",#REF!="X",#REF!="X"),IF(AC18="",0,100*AB18),"No se Evalúa en esta auditoría"),IF($AD$8=4,IF(AC18="",0,100*AB18)))))))</f>
        <v>Evaluación Total</v>
      </c>
      <c r="AF18" s="61">
        <f>IF(AA18="no","No se Evalúa",IF(AC18="",0*AB18,100*AB18))</f>
        <v>400</v>
      </c>
    </row>
    <row r="19" spans="1:32" ht="47.25" customHeight="1">
      <c r="A19" s="71" t="s">
        <v>39</v>
      </c>
      <c r="B19" s="72" t="s">
        <v>40</v>
      </c>
      <c r="C19" s="73"/>
      <c r="D19" s="95"/>
      <c r="E19" s="103"/>
      <c r="F19" s="59" t="s">
        <v>33</v>
      </c>
      <c r="G19" s="59"/>
      <c r="H19" s="96"/>
      <c r="I19" s="97"/>
      <c r="J19" s="98"/>
      <c r="K19" s="73" t="s">
        <v>33</v>
      </c>
      <c r="L19" s="95"/>
      <c r="M19" s="99"/>
      <c r="N19" s="100"/>
      <c r="O19" s="96"/>
      <c r="P19" s="59"/>
      <c r="Q19" s="59"/>
      <c r="R19" s="59"/>
      <c r="S19" s="101"/>
      <c r="T19" s="73" t="s">
        <v>33</v>
      </c>
      <c r="U19" s="102"/>
      <c r="V19" s="96"/>
      <c r="W19" s="97"/>
      <c r="X19" s="103"/>
      <c r="Y19" s="59"/>
      <c r="Z19" s="59" t="s">
        <v>33</v>
      </c>
      <c r="AA19" s="91" t="s">
        <v>34</v>
      </c>
      <c r="AB19" s="92">
        <f>IF(AA19="NO","No se evalua",IF(AA19="SI",4))</f>
        <v>4</v>
      </c>
      <c r="AC19" s="93" t="s">
        <v>34</v>
      </c>
      <c r="AD19" s="93"/>
      <c r="AE19" s="94" t="str">
        <f>IF(AA19="no","No se Evalúa",IF(OR($AD$8="",$AD$8=0),"Evaluación Total",IF($AD$8=1,IF(OR(C19="X",D19="X",E19="X",F19="X",G19="X",H19="X",I19="x",J19="x"),IF(AC19="",0,100*AB19),"No se Evalúa en esta auditoría"),IF($AD$8=2,IF(OR(Z19="x",Y19="X",X19="X",W19="X",V19="X",U19="X",T19="X",S19="X",R19="X",Q19="X",P19="X",O19="X",N19="X",M19="X",L19="x",K19="X",J19="X",I19="X",H19="X",G19="X",F19="X",E19="X",D19="X",C19="X"),IF(AC19="",0,100*AB19),"No se Evalúa en esta auditoría"),IF($AD$8=3,IF(OR(#REF!="x",S19="x",R19="x",Q19="x",P19="x",O19="X",N19="x",M19="x",L19="x",K19="X",J19="X",I19="X",H19="X",G19="X",F19="X",C19="X",D19="X",#REF!="X",#REF!="X"),IF(AC19="",0,100*AB19),"No se Evalúa en esta auditoría"),IF($AD$8=4,IF(AC19="",0,100*AB19)))))))</f>
        <v>Evaluación Total</v>
      </c>
      <c r="AF19" s="61">
        <f>IF(AA19="no","No se Evalúa",IF(AC19="",0*AB19,100*AB19))</f>
        <v>400</v>
      </c>
    </row>
    <row r="20" spans="1:32" ht="38.25" customHeight="1">
      <c r="A20" s="69">
        <v>2</v>
      </c>
      <c r="B20" s="70" t="s">
        <v>41</v>
      </c>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row>
    <row r="21" spans="1:32" ht="132" customHeight="1">
      <c r="A21" s="104" t="s">
        <v>42</v>
      </c>
      <c r="B21" s="105" t="s">
        <v>43</v>
      </c>
      <c r="C21" s="73"/>
      <c r="D21" s="106"/>
      <c r="E21" s="107"/>
      <c r="F21" s="108"/>
      <c r="G21" s="109"/>
      <c r="H21" s="59" t="s">
        <v>33</v>
      </c>
      <c r="I21" s="109"/>
      <c r="J21" s="109"/>
      <c r="K21" s="73"/>
      <c r="L21" s="110"/>
      <c r="M21" s="109"/>
      <c r="N21" s="59"/>
      <c r="O21" s="109"/>
      <c r="P21" s="109"/>
      <c r="Q21" s="109"/>
      <c r="R21" s="109"/>
      <c r="S21" s="109"/>
      <c r="T21" s="73"/>
      <c r="U21" s="109"/>
      <c r="V21" s="109"/>
      <c r="W21" s="109"/>
      <c r="X21" s="107"/>
      <c r="Y21" s="109"/>
      <c r="Z21" s="109"/>
      <c r="AA21" s="91" t="s">
        <v>34</v>
      </c>
      <c r="AB21" s="92">
        <f>IF(AA21="NO","No se evalua",IF(AA21="SI",2))</f>
        <v>2</v>
      </c>
      <c r="AC21" s="93" t="s">
        <v>34</v>
      </c>
      <c r="AD21" s="93"/>
      <c r="AE21" s="94" t="str">
        <f>IF(AA21="no","No se Evalúa",IF(OR($AD$8="",$AD$8=0),"Evaluación Total",IF($AD$8=1,IF(OR(C21="X",D21="X",E21="X",F21="X",G21="X",H21="X",I21="x",J21="x"),IF(AC21="",0,100*AB21),"No se Evalúa en esta auditoría"),IF($AD$8=2,IF(OR(Z21="x",Y21="X",X21="X",W21="X",V21="X",U21="X",T21="X",S21="X",R21="X",Q21="X",P21="X",O21="X",N21="X",M21="X",L21="x",K21="X",J21="X",I21="X",H21="X",G21="X",F21="X",E21="X",D21="X",C21="X"),IF(AC21="",0,100*AB21),"No se Evalúa en esta auditoría"),IF($AD$8=3,IF(OR(#REF!="x",S21="x",R21="x",Q21="x",P21="x",O21="X",N21="x",M21="x",L21="x",K21="X",J21="X",I21="X",H21="X",G21="X",F21="X",C21="X",D21="X",#REF!="X",#REF!="X"),IF(AC21="",0,100*AB21),"No se Evalúa en esta auditoría"),IF($AD$8=4,IF(AC21="",0,100*AB21)))))))</f>
        <v>Evaluación Total</v>
      </c>
      <c r="AF21" s="61">
        <f>IF(AA21="no","No se Evalúa",IF(AC21="",0*AB21,100*AB21))</f>
        <v>200</v>
      </c>
    </row>
    <row r="22" spans="1:32" ht="118.5" customHeight="1">
      <c r="A22" s="104" t="s">
        <v>44</v>
      </c>
      <c r="B22" s="105" t="s">
        <v>45</v>
      </c>
      <c r="C22" s="111"/>
      <c r="D22" s="106"/>
      <c r="E22" s="107"/>
      <c r="F22" s="112"/>
      <c r="G22" s="109"/>
      <c r="H22" s="59"/>
      <c r="I22" s="109"/>
      <c r="J22" s="109"/>
      <c r="K22" s="73"/>
      <c r="L22" s="110"/>
      <c r="M22" s="109"/>
      <c r="N22" s="59" t="s">
        <v>33</v>
      </c>
      <c r="O22" s="109"/>
      <c r="P22" s="109"/>
      <c r="Q22" s="109"/>
      <c r="R22" s="109"/>
      <c r="S22" s="109"/>
      <c r="T22" s="73"/>
      <c r="U22" s="109"/>
      <c r="V22" s="109"/>
      <c r="W22" s="109"/>
      <c r="X22" s="107"/>
      <c r="Y22" s="109"/>
      <c r="Z22" s="109"/>
      <c r="AA22" s="91" t="s">
        <v>34</v>
      </c>
      <c r="AB22" s="92">
        <f>IF(AA22="NO","No se evalua",IF(AA22="SI",0.5))</f>
        <v>0.5</v>
      </c>
      <c r="AC22" s="93" t="s">
        <v>34</v>
      </c>
      <c r="AD22" s="93"/>
      <c r="AE22" s="94" t="str">
        <f>IF(AA22="no","No se Evalúa",IF(OR($AD$8="",$AD$8=0),"Evaluación Total",IF($AD$8=1,IF(OR(C22="X",D22="X",E22="X",F22="X",G22="X",H22="X",I22="x",J22="x"),IF(AC22="",0,100*AB22),"No se Evalúa en esta auditoría"),IF($AD$8=2,IF(OR(Z22="x",Y22="X",X22="X",W22="X",V22="X",U22="X",T22="X",S22="X",R22="X",Q22="X",P22="X",O22="X",N22="X",M22="X",L22="x",K22="X",J22="X",I22="X",H22="X",G22="X",F22="X",E22="X",D22="X",C22="X"),IF(AC22="",0,100*AB22),"No se Evalúa en esta auditoría"),IF($AD$8=3,IF(OR(#REF!="x",S22="x",R22="x",Q22="x",P22="x",O22="X",N22="x",M22="x",L22="x",K22="X",J22="X",I22="X",H22="X",G22="X",F22="X",C22="X",D22="X",#REF!="X",#REF!="X"),IF(AC22="",0,100*AB22),"No se Evalúa en esta auditoría"),IF($AD$8=4,IF(AC22="",0,100*AB22)))))))</f>
        <v>Evaluación Total</v>
      </c>
      <c r="AF22" s="61">
        <f>IF(AA22="no","No se Evalúa",IF(AC22="",0*AB22,100*AB22))</f>
        <v>50</v>
      </c>
    </row>
    <row r="23" spans="1:32" ht="77.25" customHeight="1">
      <c r="A23" s="104" t="s">
        <v>46</v>
      </c>
      <c r="B23" s="113" t="s">
        <v>47</v>
      </c>
      <c r="C23" s="73"/>
      <c r="D23" s="106"/>
      <c r="E23" s="107"/>
      <c r="F23" s="114"/>
      <c r="G23" s="109"/>
      <c r="H23" s="115"/>
      <c r="I23" s="109"/>
      <c r="J23" s="109"/>
      <c r="K23" s="73"/>
      <c r="L23" s="110"/>
      <c r="M23" s="109"/>
      <c r="N23" s="109"/>
      <c r="O23" s="109"/>
      <c r="P23" s="109"/>
      <c r="Q23" s="109"/>
      <c r="R23" s="109"/>
      <c r="S23" s="109"/>
      <c r="T23" s="73"/>
      <c r="U23" s="109"/>
      <c r="V23" s="109"/>
      <c r="W23" s="109"/>
      <c r="X23" s="107"/>
      <c r="Y23" s="109"/>
      <c r="Z23" s="59" t="s">
        <v>33</v>
      </c>
      <c r="AA23" s="91" t="s">
        <v>34</v>
      </c>
      <c r="AB23" s="92">
        <f>IF(AA23="NO","No se evalua",IF(AA23="SI",3))</f>
        <v>3</v>
      </c>
      <c r="AC23" s="93" t="s">
        <v>34</v>
      </c>
      <c r="AD23" s="93"/>
      <c r="AE23" s="94" t="str">
        <f>IF(AA23="no","No se Evalúa",IF(OR($AD$8="",$AD$8=0),"Evaluación Total",IF($AD$8=1,IF(OR(C23="X",D23="X",E23="X",F23="X",G23="X",H23="X",I23="x",J23="x"),IF(AC23="",0,100*AB23),"No se Evalúa en esta auditoría"),IF($AD$8=2,IF(OR(Z23="x",Y23="X",X23="X",W23="X",V23="X",U23="X",T23="X",S23="X",R23="X",Q23="X",P23="X",O23="X",N23="X",M23="X",L23="x",K23="X",J23="X",I23="X",H23="X",G23="X",F23="X",E23="X",D23="X",C23="X"),IF(AC23="",0,100*AB23),"No se Evalúa en esta auditoría"),IF($AD$8=3,IF(OR(#REF!="x",S23="x",R23="x",Q23="x",P23="x",O23="X",N23="x",M23="x",L23="x",K23="X",J23="X",I23="X",H23="X",G23="X",F23="X",C23="X",D23="X",#REF!="X",#REF!="X"),IF(AC23="",0,100*AB23),"No se Evalúa en esta auditoría"),IF($AD$8=4,IF(AC23="",0,100*AB23)))))))</f>
        <v>Evaluación Total</v>
      </c>
      <c r="AF23" s="61">
        <f>IF(AA23="no","No se Evalúa",IF(AC23="",0*AB23,100*AB23))</f>
        <v>300</v>
      </c>
    </row>
    <row r="24" spans="1:32" ht="90" customHeight="1">
      <c r="A24" s="104" t="s">
        <v>48</v>
      </c>
      <c r="B24" s="113" t="s">
        <v>49</v>
      </c>
      <c r="C24" s="73"/>
      <c r="D24" s="106"/>
      <c r="E24" s="107"/>
      <c r="F24" s="114" t="s">
        <v>33</v>
      </c>
      <c r="G24" s="109"/>
      <c r="H24" s="116"/>
      <c r="I24" s="109"/>
      <c r="J24" s="109"/>
      <c r="K24" s="73"/>
      <c r="L24" s="110"/>
      <c r="M24" s="109"/>
      <c r="N24" s="109"/>
      <c r="O24" s="109"/>
      <c r="P24" s="109"/>
      <c r="Q24" s="109"/>
      <c r="R24" s="109"/>
      <c r="S24" s="109"/>
      <c r="T24" s="73"/>
      <c r="U24" s="109"/>
      <c r="V24" s="109"/>
      <c r="W24" s="109"/>
      <c r="X24" s="107"/>
      <c r="Y24" s="109"/>
      <c r="Z24" s="109"/>
      <c r="AA24" s="91" t="s">
        <v>34</v>
      </c>
      <c r="AB24" s="92">
        <f>IF(AA24="NO","No se evalua",IF(AA24="SI",3))</f>
        <v>3</v>
      </c>
      <c r="AC24" s="93" t="s">
        <v>34</v>
      </c>
      <c r="AD24" s="93"/>
      <c r="AE24" s="94" t="str">
        <f>IF(AA24="no","No se Evalúa",IF(OR($AD$8="",$AD$8=0),"Evaluación Total",IF($AD$8=1,IF(OR(C24="X",D24="X",E24="X",F24="X",G24="X",H24="X",I24="x",J24="x"),IF(AC24="",0,100*AB24),"No se Evalúa en esta auditoría"),IF($AD$8=2,IF(OR(Z24="x",Y24="X",X24="X",W24="X",V24="X",U24="X",T24="X",S24="X",R24="X",Q24="X",P24="X",O24="X",N24="X",M24="X",L24="x",K24="X",J24="X",I24="X",H24="X",G24="X",F24="X",E24="X",D24="X",C24="X"),IF(AC24="",0,100*AB24),"No se Evalúa en esta auditoría"),IF($AD$8=3,IF(OR(#REF!="x",S24="x",R24="x",Q24="x",P24="x",O24="X",N24="x",M24="x",L24="x",K24="X",J24="X",I24="X",H24="X",G24="X",F24="X",C24="X",D24="X",#REF!="X",#REF!="X"),IF(AC24="",0,100*AB24),"No se Evalúa en esta auditoría"),IF($AD$8=4,IF(AC24="",0,100*AB24)))))))</f>
        <v>Evaluación Total</v>
      </c>
      <c r="AF24" s="61">
        <f>IF(AA24="no","No se Evalúa",IF(AC24="",0*AB24,100*AB24))</f>
        <v>300</v>
      </c>
    </row>
    <row r="25" spans="1:32" ht="27.75" customHeight="1">
      <c r="A25" s="69">
        <v>3</v>
      </c>
      <c r="B25" s="117" t="s">
        <v>50</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row>
    <row r="26" spans="1:32" ht="72" customHeight="1">
      <c r="A26" s="59" t="s">
        <v>51</v>
      </c>
      <c r="B26" s="105" t="s">
        <v>52</v>
      </c>
      <c r="C26" s="118"/>
      <c r="D26" s="95"/>
      <c r="E26" s="110"/>
      <c r="F26" s="59"/>
      <c r="G26" s="97"/>
      <c r="H26" s="97"/>
      <c r="I26" s="97"/>
      <c r="J26" s="59"/>
      <c r="K26" s="119"/>
      <c r="L26" s="120"/>
      <c r="M26" s="100"/>
      <c r="N26" s="110"/>
      <c r="O26" s="97"/>
      <c r="P26" s="59"/>
      <c r="Q26" s="90"/>
      <c r="R26" s="90"/>
      <c r="S26" s="90"/>
      <c r="T26" s="73" t="s">
        <v>33</v>
      </c>
      <c r="U26" s="97"/>
      <c r="V26" s="121"/>
      <c r="W26" s="97"/>
      <c r="X26" s="110"/>
      <c r="Y26" s="90"/>
      <c r="Z26" s="59"/>
      <c r="AA26" s="91" t="s">
        <v>34</v>
      </c>
      <c r="AB26" s="92">
        <f>IF(AA26="NO","No se evalua",IF(AA26="SI",1.8))</f>
        <v>1.8</v>
      </c>
      <c r="AC26" s="93" t="s">
        <v>34</v>
      </c>
      <c r="AD26" s="93"/>
      <c r="AE26" s="94" t="str">
        <f>IF(AA26="no","No se Evalúa",IF(OR($AD$8="",$AD$8=0),"Evaluación Total",IF($AD$8=1,IF(OR(C26="X",D26="X",E26="X",F26="X",G26="X",H26="X",I26="x",J26="x"),IF(AC26="",0,100*AB26),"No se Evalúa en esta auditoría"),IF($AD$8=2,IF(OR(Z26="x",Y26="X",X26="X",W26="X",V26="X",U26="X",T26="X",S26="X",R26="X",Q26="X",P26="X",O26="X",N26="X",M26="X",L26="x",K26="X",J26="X",I26="X",H26="X",G26="X",F26="X",E26="X",D26="X",C26="X"),IF(AC26="",0,100*AB26),"No se Evalúa en esta auditoría"),IF($AD$8=3,IF(OR(#REF!="x",S26="x",R26="x",Q26="x",P26="x",O26="X",N26="x",M26="x",L26="x",K26="X",J26="X",I26="X",H26="X",G26="X",F26="X",C26="X",D26="X",#REF!="X",#REF!="X"),IF(AC26="",0,100*AB26),"No se Evalúa en esta auditoría"),IF($AD$8=4,IF(AC26="",0,100*AB26)))))))</f>
        <v>Evaluación Total</v>
      </c>
      <c r="AF26" s="61">
        <f>IF(AA26="no","No se Evalúa",IF(AC26="",0*AB26,100*AB26))</f>
        <v>180</v>
      </c>
    </row>
    <row r="27" spans="1:32" ht="89.25" customHeight="1">
      <c r="A27" s="59" t="s">
        <v>53</v>
      </c>
      <c r="B27" s="113" t="s">
        <v>54</v>
      </c>
      <c r="C27" s="111"/>
      <c r="D27" s="122"/>
      <c r="E27" s="123"/>
      <c r="F27" s="124"/>
      <c r="G27" s="125"/>
      <c r="H27" s="125"/>
      <c r="I27" s="125"/>
      <c r="J27" s="124"/>
      <c r="K27" s="73"/>
      <c r="L27" s="74"/>
      <c r="M27" s="78"/>
      <c r="N27" s="1"/>
      <c r="O27" s="78"/>
      <c r="P27" s="74"/>
      <c r="Q27" s="76"/>
      <c r="R27" s="76"/>
      <c r="S27" s="76"/>
      <c r="T27" s="73"/>
      <c r="U27" s="125"/>
      <c r="V27" s="126"/>
      <c r="W27" s="127"/>
      <c r="X27" s="123"/>
      <c r="Y27" s="76"/>
      <c r="Z27" s="128" t="s">
        <v>33</v>
      </c>
      <c r="AA27" s="129" t="s">
        <v>34</v>
      </c>
      <c r="AB27" s="92">
        <f>IF(AA27="NO","No se evalua",IF(AA27="SI",1.2))</f>
        <v>1.2</v>
      </c>
      <c r="AC27" s="130" t="s">
        <v>34</v>
      </c>
      <c r="AD27" s="130"/>
      <c r="AE27" s="131" t="str">
        <f>IF(AA27="no","No se Evalúa",IF(OR($AD$8="",$AD$8=0),"Evaluación Total",IF($AD$8=1,IF(OR(C27="X",D27="X",E27="X",F27="X",G27="X",H27="X",I27="x",J27="x"),IF(AC27="",0,100*AB27),"No se Evalúa en esta auditoría"),IF($AD$8=2,IF(OR(Z27="x",Y27="X",X27="X",W27="X",V27="X",U27="X",T27="X",S27="X",R27="X",Q27="X",P27="X",O27="X",N27="X",M27="X",L27="x",K27="X",J27="X",I27="X",H27="X",G27="X",F27="X",E27="X",D27="X",C27="X"),IF(AC27="",0,100*AB27),"No se Evalúa en esta auditoría"),IF($AD$8=3,IF(OR(#REF!="x",S27="x",R27="x",Q27="x",P27="x",O27="X",N27="x",M27="x",L27="x",K27="X",J27="X",I27="X",H27="X",G27="X",F27="X",C27="X",D27="X",#REF!="X",#REF!="X"),IF(AC27="",0,100*AB27),"No se Evalúa en esta auditoría"),IF($AD$8=4,IF(AC27="",0,100*AB27)))))))</f>
        <v>Evaluación Total</v>
      </c>
      <c r="AF27" s="66">
        <f>IF(AA27="no","No se Evalúa",IF(AC27="",0*AB27,100*AB27))</f>
        <v>120</v>
      </c>
    </row>
    <row r="28" spans="1:32" ht="36.75" customHeight="1">
      <c r="A28" s="69">
        <v>4</v>
      </c>
      <c r="B28" s="117" t="s">
        <v>55</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row>
    <row r="29" spans="1:32" ht="111.75" customHeight="1">
      <c r="A29" s="90" t="s">
        <v>56</v>
      </c>
      <c r="B29" s="113" t="s">
        <v>57</v>
      </c>
      <c r="C29" s="132"/>
      <c r="D29" s="59"/>
      <c r="E29" s="110"/>
      <c r="F29" s="59"/>
      <c r="G29" s="97"/>
      <c r="H29" s="97" t="s">
        <v>33</v>
      </c>
      <c r="I29" s="97"/>
      <c r="J29" s="59"/>
      <c r="K29" s="133"/>
      <c r="L29" s="59"/>
      <c r="M29" s="97"/>
      <c r="N29" s="110"/>
      <c r="O29" s="97"/>
      <c r="P29" s="59"/>
      <c r="Q29" s="59"/>
      <c r="R29" s="59"/>
      <c r="S29" s="59"/>
      <c r="T29" s="133"/>
      <c r="U29" s="97"/>
      <c r="V29" s="121"/>
      <c r="W29" s="100"/>
      <c r="X29" s="110"/>
      <c r="Y29" s="59"/>
      <c r="Z29" s="134"/>
      <c r="AA29" s="129"/>
      <c r="AB29" s="92"/>
      <c r="AC29" s="130"/>
      <c r="AD29" s="130"/>
      <c r="AE29" s="131"/>
      <c r="AF29" s="66"/>
    </row>
    <row r="30" spans="1:32" ht="89.25" customHeight="1">
      <c r="A30" s="90" t="s">
        <v>58</v>
      </c>
      <c r="B30" s="113" t="s">
        <v>59</v>
      </c>
      <c r="C30" s="132"/>
      <c r="D30" s="59"/>
      <c r="E30" s="110"/>
      <c r="F30" s="59"/>
      <c r="G30" s="97"/>
      <c r="H30" s="97"/>
      <c r="I30" s="97"/>
      <c r="J30" s="59"/>
      <c r="K30" s="133"/>
      <c r="L30" s="59"/>
      <c r="M30" s="97"/>
      <c r="N30" s="110" t="s">
        <v>33</v>
      </c>
      <c r="O30" s="97"/>
      <c r="P30" s="59"/>
      <c r="Q30" s="59"/>
      <c r="R30" s="59"/>
      <c r="S30" s="59"/>
      <c r="T30" s="133"/>
      <c r="U30" s="97"/>
      <c r="V30" s="121"/>
      <c r="W30" s="100"/>
      <c r="X30" s="110"/>
      <c r="Y30" s="59"/>
      <c r="Z30" s="134"/>
      <c r="AA30" s="129"/>
      <c r="AB30" s="92"/>
      <c r="AC30" s="130"/>
      <c r="AD30" s="130"/>
      <c r="AE30" s="131"/>
      <c r="AF30" s="66"/>
    </row>
    <row r="31" spans="1:32" ht="62.25" customHeight="1">
      <c r="A31" s="90" t="s">
        <v>60</v>
      </c>
      <c r="B31" s="113" t="s">
        <v>61</v>
      </c>
      <c r="C31" s="132"/>
      <c r="D31" s="59"/>
      <c r="E31" s="110"/>
      <c r="F31" s="59"/>
      <c r="G31" s="97"/>
      <c r="H31" s="97"/>
      <c r="I31" s="97"/>
      <c r="J31" s="59"/>
      <c r="K31" s="133"/>
      <c r="L31" s="59"/>
      <c r="M31" s="97"/>
      <c r="N31" s="110"/>
      <c r="O31" s="97"/>
      <c r="P31" s="59"/>
      <c r="Q31" s="59"/>
      <c r="R31" s="59"/>
      <c r="S31" s="59"/>
      <c r="T31" s="133"/>
      <c r="U31" s="97"/>
      <c r="V31" s="121"/>
      <c r="W31" s="100"/>
      <c r="X31" s="110"/>
      <c r="Y31" s="59"/>
      <c r="Z31" s="134" t="s">
        <v>33</v>
      </c>
      <c r="AA31" s="129"/>
      <c r="AB31" s="92"/>
      <c r="AC31" s="130"/>
      <c r="AD31" s="130"/>
      <c r="AE31" s="131"/>
      <c r="AF31" s="66"/>
    </row>
    <row r="32" spans="1:32" ht="52.5" customHeight="1">
      <c r="A32" s="135">
        <v>5</v>
      </c>
      <c r="B32" s="70" t="s">
        <v>62</v>
      </c>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row>
    <row r="33" spans="1:32" ht="165" customHeight="1">
      <c r="A33" s="59" t="s">
        <v>63</v>
      </c>
      <c r="B33" s="105" t="s">
        <v>64</v>
      </c>
      <c r="C33" s="133"/>
      <c r="D33" s="59"/>
      <c r="E33" s="110"/>
      <c r="F33" s="59"/>
      <c r="G33" s="134" t="s">
        <v>33</v>
      </c>
      <c r="H33" s="97"/>
      <c r="I33" s="100"/>
      <c r="J33" s="59"/>
      <c r="K33" s="133"/>
      <c r="L33" s="59"/>
      <c r="M33" s="59"/>
      <c r="N33" s="100"/>
      <c r="O33" s="100"/>
      <c r="P33" s="59"/>
      <c r="Q33" s="59"/>
      <c r="R33" s="59"/>
      <c r="S33" s="59"/>
      <c r="T33" s="136"/>
      <c r="U33" s="97"/>
      <c r="V33" s="137"/>
      <c r="W33" s="100"/>
      <c r="X33" s="137"/>
      <c r="Y33" s="59"/>
      <c r="Z33" s="59"/>
      <c r="AA33" s="91" t="s">
        <v>34</v>
      </c>
      <c r="AB33" s="92">
        <f>IF(AA33="NO","No se evalua",IF(AA33="SI",2))</f>
        <v>2</v>
      </c>
      <c r="AC33" s="93" t="s">
        <v>34</v>
      </c>
      <c r="AD33" s="93"/>
      <c r="AE33" s="94" t="str">
        <f>IF(AA33="no","No se Evalúa",IF(OR($AD$8="",$AD$8=0),"Evaluación Total",IF($AD$8=1,IF(OR(C33="X",D33="X",E33="X",F33="X",G33="X",H33="X",I33="x",J33="x"),IF(AC33="",0,100*AB33),"No se Evalúa en esta auditoría"),IF($AD$8=2,IF(OR(Z33="x",Y33="X",X33="X",W33="X",V33="X",U33="X",T33="X",S33="X",R33="X",Q33="X",P33="X",O33="X",N33="X",M33="X",L33="x",K33="X",J33="X",I33="X",H33="X",G33="X",F33="X",E33="X",D33="X",C33="X"),IF(AC33="",0,100*AB33),"No se Evalúa en esta auditoría"),IF($AD$8=3,IF(OR(#REF!="x",S33="x",R33="x",Q33="x",P33="x",O33="X",N33="x",M33="x",L33="x",K33="X",J33="X",I33="X",H33="X",G33="X",F33="X",C33="X",D33="X",#REF!="X",#REF!="X"),IF(AC33="",0,100*AB33),"No se Evalúa en esta auditoría"),IF($AD$8=4,IF(AC33="",0,100*AB33)))))))</f>
        <v>Evaluación Total</v>
      </c>
      <c r="AF33" s="61">
        <f>IF(AA33="no","No se Evalúa",IF(AC33="",0*AB33,100*AB33))</f>
        <v>200</v>
      </c>
    </row>
    <row r="34" spans="1:32" ht="59.25" customHeight="1">
      <c r="A34" s="59" t="s">
        <v>65</v>
      </c>
      <c r="B34" s="113" t="s">
        <v>66</v>
      </c>
      <c r="C34" s="133"/>
      <c r="D34" s="59"/>
      <c r="E34" s="110"/>
      <c r="F34" s="59"/>
      <c r="G34" s="97"/>
      <c r="H34" s="134" t="s">
        <v>33</v>
      </c>
      <c r="I34" s="138"/>
      <c r="J34" s="59"/>
      <c r="K34" s="133" t="s">
        <v>33</v>
      </c>
      <c r="L34" s="59"/>
      <c r="M34" s="59"/>
      <c r="N34" s="134" t="s">
        <v>33</v>
      </c>
      <c r="O34" s="100"/>
      <c r="P34" s="59"/>
      <c r="Q34" s="59"/>
      <c r="R34" s="59"/>
      <c r="S34" s="59"/>
      <c r="T34" s="133" t="s">
        <v>33</v>
      </c>
      <c r="U34" s="97"/>
      <c r="V34" s="137"/>
      <c r="W34" s="100"/>
      <c r="X34" s="137"/>
      <c r="Y34" s="59"/>
      <c r="Z34" s="134" t="s">
        <v>33</v>
      </c>
      <c r="AA34" s="91" t="s">
        <v>34</v>
      </c>
      <c r="AB34" s="92">
        <f>IF(AA34="NO","No se evalua",IF(AA34="SI",5.5))</f>
        <v>5.5</v>
      </c>
      <c r="AC34" s="93" t="s">
        <v>34</v>
      </c>
      <c r="AD34" s="93"/>
      <c r="AE34" s="94" t="str">
        <f>IF(AA34="no","No se Evalúa",IF(OR($AD$8="",$AD$8=0),"Evaluación Total",IF($AD$8=1,IF(OR(C34="X",D34="X",E34="X",F34="X",G34="X",H34="X",I34="x",J34="x"),IF(AC34="",0,100*AB34),"No se Evalúa en esta auditoría"),IF($AD$8=2,IF(OR(Z34="x",Y34="X",X34="X",W34="X",V34="X",U34="X",T34="X",S34="X",R34="X",Q34="X",P34="X",O34="X",N34="X",M34="X",L34="x",K34="X",J34="X",I34="X",H34="X",G34="X",F34="X",E34="X",D34="X",C34="X"),IF(AC34="",0,100*AB34),"No se Evalúa en esta auditoría"),IF($AD$8=3,IF(OR(#REF!="x",S34="x",R34="x",Q34="x",P34="x",O34="X",N34="x",M34="x",L34="x",K34="X",J34="X",I34="X",H34="X",G34="X",F34="X",C34="X",D34="X",#REF!="X",#REF!="X"),IF(AC34="",0,100*AB34),"No se Evalúa en esta auditoría"),IF($AD$8=4,IF(AC34="",0,100*AB34)))))))</f>
        <v>Evaluación Total</v>
      </c>
      <c r="AF34" s="61">
        <f>IF(AA34="no","No se Evalúa",IF(AC34="",0*AB34,100*AB34))</f>
        <v>550</v>
      </c>
    </row>
    <row r="35" spans="1:32" ht="129.75" customHeight="1">
      <c r="A35" s="59" t="s">
        <v>67</v>
      </c>
      <c r="B35" s="105" t="s">
        <v>68</v>
      </c>
      <c r="C35" s="133"/>
      <c r="D35" s="59"/>
      <c r="E35" s="110"/>
      <c r="F35" s="59"/>
      <c r="G35" s="97"/>
      <c r="H35" s="97"/>
      <c r="I35" s="100"/>
      <c r="J35" s="134" t="s">
        <v>33</v>
      </c>
      <c r="K35" s="133"/>
      <c r="L35" s="59"/>
      <c r="M35" s="59"/>
      <c r="N35" s="100"/>
      <c r="O35" s="100"/>
      <c r="P35" s="59"/>
      <c r="Q35" s="59"/>
      <c r="R35" s="59"/>
      <c r="S35" s="59"/>
      <c r="T35" s="136"/>
      <c r="U35" s="97"/>
      <c r="V35" s="137"/>
      <c r="W35" s="100"/>
      <c r="X35" s="137"/>
      <c r="Y35" s="59"/>
      <c r="Z35" s="59"/>
      <c r="AA35" s="91" t="s">
        <v>34</v>
      </c>
      <c r="AB35" s="92">
        <f>IF(AA35="NO","No se evalua",IF(AA35="SI",1.5))</f>
        <v>1.5</v>
      </c>
      <c r="AC35" s="93" t="s">
        <v>34</v>
      </c>
      <c r="AD35" s="93"/>
      <c r="AE35" s="94" t="str">
        <f>IF(AA35="no","No se Evalúa",IF(OR($AD$8="",$AD$8=0),"Evaluación Total",IF($AD$8=1,IF(OR(C35="X",D35="X",E35="X",F35="X",G35="X",H35="X",I35="x",J35="x"),IF(AC35="",0,100*AB35),"No se Evalúa en esta auditoría"),IF($AD$8=2,IF(OR(Z35="x",Y35="X",X35="X",W35="X",V35="X",U35="X",T35="X",S35="X",R35="X",Q35="X",P35="X",O35="X",N35="X",M35="X",L35="x",K35="X",J35="X",I35="X",H35="X",G35="X",F35="X",E35="X",D35="X",C35="X"),IF(AC35="",0,100*AB35),"No se Evalúa en esta auditoría"),IF($AD$8=3,IF(OR(#REF!="x",S35="x",R35="x",Q35="x",P35="x",O35="X",N35="x",M35="x",L35="x",K35="X",J35="X",I35="X",H35="X",G35="X",F35="X",C35="X",D35="X",#REF!="X",#REF!="X"),IF(AC35="",0,100*AB35),"No se Evalúa en esta auditoría"),IF($AD$8=4,IF(AC35="",0,100*AB35)))))))</f>
        <v>Evaluación Total</v>
      </c>
      <c r="AF35" s="61">
        <f>IF(AA35="no","No se Evalúa",IF(AC35="",0*AB35,100*AB35))</f>
        <v>150</v>
      </c>
    </row>
    <row r="36" spans="1:32" ht="69.75" customHeight="1">
      <c r="A36" s="59" t="s">
        <v>69</v>
      </c>
      <c r="B36" s="113" t="s">
        <v>70</v>
      </c>
      <c r="C36" s="133"/>
      <c r="D36" s="59"/>
      <c r="E36" s="110"/>
      <c r="F36" s="59"/>
      <c r="G36" s="97"/>
      <c r="H36" s="97"/>
      <c r="I36" s="100"/>
      <c r="J36" s="138"/>
      <c r="K36" s="133"/>
      <c r="L36" s="134" t="s">
        <v>33</v>
      </c>
      <c r="M36" s="59"/>
      <c r="N36" s="100"/>
      <c r="O36" s="100"/>
      <c r="P36" s="59"/>
      <c r="Q36" s="59"/>
      <c r="R36" s="59"/>
      <c r="S36" s="59"/>
      <c r="T36" s="136"/>
      <c r="U36" s="97"/>
      <c r="V36" s="137"/>
      <c r="W36" s="100"/>
      <c r="X36" s="137"/>
      <c r="Y36" s="59"/>
      <c r="Z36" s="59"/>
      <c r="AA36" s="91" t="s">
        <v>34</v>
      </c>
      <c r="AB36" s="92">
        <f>IF(AA36="NO","No se evalua",IF(AA36="SI",2.5))</f>
        <v>2.5</v>
      </c>
      <c r="AC36" s="93" t="s">
        <v>34</v>
      </c>
      <c r="AD36" s="93"/>
      <c r="AE36" s="94" t="str">
        <f>IF(AA36="no","No se Evalúa",IF(OR($AD$8="",$AD$8=0),"Evaluación Total",IF($AD$8=1,IF(OR(C36="X",D36="X",E36="X",F36="X",G36="X",H36="X",I36="x",J36="x"),IF(AC36="",0,100*AB36),"No se Evalúa en esta auditoría"),IF($AD$8=2,IF(OR(Z36="x",Y36="X",X36="X",W36="X",V36="X",U36="X",T36="X",S36="X",R36="X",Q36="X",P36="X",O36="X",N36="X",M36="X",L36="x",K36="X",J36="X",I36="X",H36="X",G36="X",F36="X",E36="X",D36="X",C36="X"),IF(AC36="",0,100*AB36),"No se Evalúa en esta auditoría"),IF($AD$8=3,IF(OR(#REF!="x",S36="x",R36="x",Q36="x",P36="x",O36="X",N36="x",M36="x",L36="x",K36="X",J36="X",I36="X",H36="X",G36="X",F36="X",C36="X",D36="X",#REF!="X",#REF!="X"),IF(AC36="",0,100*AB36),"No se Evalúa en esta auditoría"),IF($AD$8=4,IF(AC36="",0,100*AB36)))))))</f>
        <v>Evaluación Total</v>
      </c>
      <c r="AF36" s="61">
        <f>IF(AA36="no","No se Evalúa",IF(AC36="",0*AB36,100*AB36))</f>
        <v>250</v>
      </c>
    </row>
    <row r="37" spans="1:32" ht="89.25" customHeight="1">
      <c r="A37" s="59" t="s">
        <v>71</v>
      </c>
      <c r="B37" s="105" t="s">
        <v>72</v>
      </c>
      <c r="C37" s="133"/>
      <c r="D37" s="59"/>
      <c r="E37" s="110"/>
      <c r="F37" s="59"/>
      <c r="G37" s="97"/>
      <c r="H37" s="97"/>
      <c r="I37" s="100"/>
      <c r="J37" s="59"/>
      <c r="K37" s="133"/>
      <c r="L37" s="138"/>
      <c r="M37" s="59"/>
      <c r="N37" s="134" t="s">
        <v>33</v>
      </c>
      <c r="O37" s="100"/>
      <c r="P37" s="59"/>
      <c r="Q37" s="59"/>
      <c r="R37" s="59"/>
      <c r="S37" s="59"/>
      <c r="T37" s="136"/>
      <c r="U37" s="97"/>
      <c r="V37" s="137"/>
      <c r="W37" s="100"/>
      <c r="X37" s="137"/>
      <c r="Y37" s="59"/>
      <c r="Z37" s="59"/>
      <c r="AA37" s="91" t="s">
        <v>34</v>
      </c>
      <c r="AB37" s="92">
        <f>IF(AA37="NO","No se evalua",IF(AA37="SI",2))</f>
        <v>2</v>
      </c>
      <c r="AC37" s="93" t="s">
        <v>34</v>
      </c>
      <c r="AD37" s="93"/>
      <c r="AE37" s="94" t="str">
        <f>IF(AA37="no","No se Evalúa",IF(OR($AD$8="",$AD$8=0),"Evaluación Total",IF($AD$8=1,IF(OR(C37="X",D37="X",E37="X",F37="X",G37="X",H37="X",I37="x",J37="x"),IF(AC37="",0,100*AB37),"No se Evalúa en esta auditoría"),IF($AD$8=2,IF(OR(Z37="x",Y37="X",X37="X",W37="X",V37="X",U37="X",T37="X",S37="X",R37="X",Q37="X",P37="X",O37="X",N37="X",M37="X",L37="x",K37="X",J37="X",I37="X",H37="X",G37="X",F37="X",E37="X",D37="X",C37="X"),IF(AC37="",0,100*AB37),"No se Evalúa en esta auditoría"),IF($AD$8=3,IF(OR(#REF!="x",S37="x",R37="x",Q37="x",P37="x",O37="X",N37="x",M37="x",L37="x",K37="X",J37="X",I37="X",H37="X",G37="X",F37="X",C37="X",D37="X",#REF!="X",#REF!="X"),IF(AC37="",0,100*AB37),"No se Evalúa en esta auditoría"),IF($AD$8=4,IF(AC37="",0,100*AB37)))))))</f>
        <v>Evaluación Total</v>
      </c>
      <c r="AF37" s="61">
        <f>IF(AA37="no","No se Evalúa",IF(AC37="",0*AB37,100*AB37))</f>
        <v>200</v>
      </c>
    </row>
    <row r="38" spans="1:32" ht="33" customHeight="1">
      <c r="A38" s="139">
        <v>6</v>
      </c>
      <c r="B38" s="140" t="s">
        <v>73</v>
      </c>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row>
    <row r="39" spans="1:32" ht="51.75" customHeight="1">
      <c r="A39" s="59" t="s">
        <v>74</v>
      </c>
      <c r="B39" s="105" t="s">
        <v>75</v>
      </c>
      <c r="C39" s="141"/>
      <c r="D39" s="110"/>
      <c r="E39" s="134" t="s">
        <v>33</v>
      </c>
      <c r="F39" s="110"/>
      <c r="G39" s="138"/>
      <c r="H39" s="134"/>
      <c r="I39" s="138"/>
      <c r="J39" s="110"/>
      <c r="K39" s="142"/>
      <c r="L39" s="143"/>
      <c r="M39" s="138"/>
      <c r="N39" s="138"/>
      <c r="O39" s="138"/>
      <c r="P39" s="143"/>
      <c r="Q39" s="110"/>
      <c r="R39" s="110"/>
      <c r="S39" s="110"/>
      <c r="T39" s="144"/>
      <c r="U39" s="110"/>
      <c r="V39" s="145"/>
      <c r="W39" s="134"/>
      <c r="X39" s="110"/>
      <c r="Y39" s="146"/>
      <c r="Z39" s="110"/>
      <c r="AA39" s="91" t="s">
        <v>34</v>
      </c>
      <c r="AB39" s="92">
        <f>IF(AA39="NO","No se evalua",IF(AA39="SI",2))</f>
        <v>2</v>
      </c>
      <c r="AC39" s="93" t="s">
        <v>34</v>
      </c>
      <c r="AD39" s="93"/>
      <c r="AE39" s="94" t="str">
        <f>IF(AA39="no","No se Evalúa",IF(OR($AD$8="",$AD$8=0),"Evaluación Total",IF($AD$8=1,IF(OR(C39="X",D39="X",E39="X",F39="X",G39="X",H39="X",I39="x",J39="x"),IF(AC39="",0,100*AB39),"No se Evalúa en esta auditoría"),IF($AD$8=2,IF(OR(Z39="x",Y39="X",X39="X",W39="X",V39="X",U39="X",T39="X",S39="X",R39="X",Q39="X",P39="X",O39="X",N39="X",M39="X",L39="x",K39="X",J39="X",I39="X",H39="X",G39="X",F39="X",E39="X",D39="X",C39="X"),IF(AC39="",0,100*AB39),"No se Evalúa en esta auditoría"),IF($AD$8=3,IF(OR(#REF!="x",S39="x",R39="x",Q39="x",P39="x",O39="X",N39="x",M39="x",L39="x",K39="X",J39="X",I39="X",H39="X",G39="X",F39="X",C39="X",D39="X",#REF!="X",#REF!="X"),IF(AC39="",0,100*AB39),"No se Evalúa en esta auditoría"),IF($AD$8=4,IF(AC39="",0,100*AB39)))))))</f>
        <v>Evaluación Total</v>
      </c>
      <c r="AF39" s="61">
        <f>IF(AA39="no","No se Evalúa",IF(AC39="",0*AB39,100*AB39))</f>
        <v>200</v>
      </c>
    </row>
    <row r="40" spans="1:32" ht="55.5" customHeight="1">
      <c r="A40" s="59" t="s">
        <v>76</v>
      </c>
      <c r="B40" s="105" t="s">
        <v>77</v>
      </c>
      <c r="C40" s="141"/>
      <c r="D40" s="110"/>
      <c r="E40" s="134" t="s">
        <v>33</v>
      </c>
      <c r="F40" s="110"/>
      <c r="G40" s="138"/>
      <c r="H40" s="138"/>
      <c r="I40" s="138"/>
      <c r="J40" s="110"/>
      <c r="K40" s="142"/>
      <c r="L40" s="143"/>
      <c r="M40" s="138"/>
      <c r="N40" s="138"/>
      <c r="O40" s="138"/>
      <c r="P40" s="143"/>
      <c r="Q40" s="110"/>
      <c r="R40" s="110"/>
      <c r="S40" s="110"/>
      <c r="T40" s="144"/>
      <c r="U40" s="134"/>
      <c r="V40" s="145"/>
      <c r="W40" s="134"/>
      <c r="X40" s="110"/>
      <c r="Y40" s="146"/>
      <c r="Z40" s="110"/>
      <c r="AA40" s="91" t="s">
        <v>34</v>
      </c>
      <c r="AB40" s="92">
        <f>IF(AA40="NO","No se evalua",IF(AA40="SI",1))</f>
        <v>1</v>
      </c>
      <c r="AC40" s="93" t="s">
        <v>34</v>
      </c>
      <c r="AD40" s="93"/>
      <c r="AE40" s="94" t="str">
        <f>IF(AA40="no","No se Evalúa",IF(OR($AD$8="",$AD$8=0),"Evaluación Total",IF($AD$8=1,IF(OR(C40="X",D40="X",E40="X",F40="X",G40="X",H40="X",I40="x",J40="x"),IF(AC40="",0,100*AB40),"No se Evalúa en esta auditoría"),IF($AD$8=2,IF(OR(Z40="x",Y40="X",X40="X",W40="X",V40="X",U40="X",T40="X",S40="X",R40="X",Q40="X",P40="X",O40="X",N40="X",M40="X",L40="x",K40="X",J40="X",I40="X",H40="X",G40="X",F40="X",E40="X",D40="X",C40="X"),IF(AC40="",0,100*AB40),"No se Evalúa en esta auditoría"),IF($AD$8=3,IF(OR(#REF!="x",S40="x",R40="x",Q40="x",P40="x",O40="X",N40="x",M40="x",L40="x",K40="X",J40="X",I40="X",H40="X",G40="X",F40="X",C40="X",D40="X",#REF!="X",#REF!="X"),IF(AC40="",0,100*AB40),"No se Evalúa en esta auditoría"),IF($AD$8=4,IF(AC40="",0,100*AB40)))))))</f>
        <v>Evaluación Total</v>
      </c>
      <c r="AF40" s="61">
        <f>IF(AA40="no","No se Evalúa",IF(AC40="",0*AB40,100*AB40))</f>
        <v>100</v>
      </c>
    </row>
    <row r="41" spans="1:32" ht="48" customHeight="1">
      <c r="A41" s="59" t="s">
        <v>78</v>
      </c>
      <c r="B41" s="105" t="s">
        <v>79</v>
      </c>
      <c r="C41" s="141"/>
      <c r="D41" s="110"/>
      <c r="E41" s="134" t="s">
        <v>33</v>
      </c>
      <c r="F41" s="110"/>
      <c r="G41" s="138"/>
      <c r="H41" s="138"/>
      <c r="I41" s="138"/>
      <c r="J41" s="110"/>
      <c r="K41" s="142"/>
      <c r="L41" s="143"/>
      <c r="M41" s="147"/>
      <c r="N41" s="138"/>
      <c r="O41" s="138"/>
      <c r="P41" s="143"/>
      <c r="Q41" s="110"/>
      <c r="R41" s="110"/>
      <c r="S41" s="110"/>
      <c r="T41" s="144"/>
      <c r="U41" s="134"/>
      <c r="V41" s="145"/>
      <c r="W41" s="134"/>
      <c r="X41" s="110"/>
      <c r="Y41" s="148"/>
      <c r="Z41" s="110"/>
      <c r="AA41" s="91" t="s">
        <v>34</v>
      </c>
      <c r="AB41" s="92">
        <f>IF(AA41="NO","No se evalua",IF(AA41="SI",1.2))</f>
        <v>1.2</v>
      </c>
      <c r="AC41" s="93" t="s">
        <v>34</v>
      </c>
      <c r="AD41" s="93"/>
      <c r="AE41" s="94" t="str">
        <f>IF(AA41="no","No se Evalúa",IF(OR($AD$8="",$AD$8=0),"Evaluación Total",IF($AD$8=1,IF(OR(C41="X",D41="X",E41="X",F41="X",G41="X",H41="X",I41="x",J41="x"),IF(AC41="",0,100*AB41),"No se Evalúa en esta auditoría"),IF($AD$8=2,IF(OR(Z41="x",Y41="X",X41="X",W41="X",V41="X",U41="X",T41="X",S41="X",R41="X",Q41="X",P41="X",O41="X",N41="X",M41="X",L41="x",K41="X",J41="X",I41="X",H41="X",G41="X",F41="X",E41="X",D41="X",C41="X"),IF(AC41="",0,100*AB41),"No se Evalúa en esta auditoría"),IF($AD$8=3,IF(OR(#REF!="x",S41="x",R41="x",Q41="x",P41="x",O41="X",N41="x",M41="x",L41="x",K41="X",J41="X",I41="X",H41="X",G41="X",F41="X",C41="X",D41="X",#REF!="X",#REF!="X"),IF(AC41="",0,100*AB41),"No se Evalúa en esta auditoría"),IF($AD$8=4,IF(AC41="",0,100*AB41)))))))</f>
        <v>Evaluación Total</v>
      </c>
      <c r="AF41" s="61">
        <f>IF(AA41="no","No se Evalúa",IF(AC41="",0*AB41,100*AB41))</f>
        <v>120</v>
      </c>
    </row>
    <row r="42" spans="1:32" ht="45.75" customHeight="1">
      <c r="A42" s="59" t="s">
        <v>80</v>
      </c>
      <c r="B42" s="113" t="s">
        <v>81</v>
      </c>
      <c r="C42" s="141"/>
      <c r="D42" s="110"/>
      <c r="E42" s="110"/>
      <c r="F42" s="110"/>
      <c r="G42" s="138"/>
      <c r="H42" s="138"/>
      <c r="I42" s="138"/>
      <c r="J42" s="110"/>
      <c r="K42" s="142"/>
      <c r="L42" s="143"/>
      <c r="M42" s="147"/>
      <c r="N42" s="134" t="s">
        <v>33</v>
      </c>
      <c r="O42" s="138"/>
      <c r="P42" s="143"/>
      <c r="Q42" s="110"/>
      <c r="R42" s="110"/>
      <c r="S42" s="110"/>
      <c r="T42" s="144"/>
      <c r="U42" s="134"/>
      <c r="V42" s="145"/>
      <c r="W42" s="134"/>
      <c r="X42" s="110"/>
      <c r="Y42" s="110"/>
      <c r="Z42" s="110"/>
      <c r="AA42" s="91" t="s">
        <v>34</v>
      </c>
      <c r="AB42" s="149">
        <f>IF(AA42="NO","No se evalua",IF(AA42="SI",0.8))</f>
        <v>0.8</v>
      </c>
      <c r="AC42" s="93" t="s">
        <v>34</v>
      </c>
      <c r="AD42" s="93"/>
      <c r="AE42" s="94" t="str">
        <f>IF(AA42="no","No se Evalúa",IF(OR($AD$8="",$AD$8=0),"Evaluación Total",IF($AD$8=1,IF(OR(C42="X",D42="X",E42="X",F42="X",G42="X",H42="X",I42="x",J42="x"),IF(AC42="",0,100*AB42),"No se Evalúa en esta auditoría"),IF($AD$8=2,IF(OR(Z42="x",Y42="X",X42="X",W42="X",V42="X",U42="X",T42="X",S42="X",R42="X",Q42="X",P42="X",O42="X",N42="X",M42="X",L42="x",K42="X",J42="X",I42="X",H42="X",G42="X",F42="X",E42="X",D42="X",C42="X"),IF(AC42="",0,100*AB42),"No se Evalúa en esta auditoría"),IF($AD$8=3,IF(OR(#REF!="x",S42="x",R42="x",Q42="x",P42="x",O42="X",N42="x",M42="x",L42="x",K42="X",J42="X",I42="X",H42="X",G42="X",F42="X",C42="X",D42="X",#REF!="X",#REF!="X"),IF(AC42="",0,100*AB42),"No se Evalúa en esta auditoría"),IF($AD$8=4,IF(AC42="",0,100*AB42)))))))</f>
        <v>Evaluación Total</v>
      </c>
      <c r="AF42" s="61">
        <f>IF(AA42="no","No se Evalúa",IF(AC42="",0*AB42,100*AB42))</f>
        <v>80</v>
      </c>
    </row>
    <row r="43" spans="1:32" ht="48.75" customHeight="1">
      <c r="A43" s="59" t="s">
        <v>82</v>
      </c>
      <c r="B43" s="113" t="s">
        <v>83</v>
      </c>
      <c r="C43" s="141"/>
      <c r="D43" s="110"/>
      <c r="E43" s="110"/>
      <c r="F43" s="110"/>
      <c r="G43" s="138"/>
      <c r="H43" s="138"/>
      <c r="I43" s="138"/>
      <c r="J43" s="110"/>
      <c r="K43" s="142"/>
      <c r="L43" s="143"/>
      <c r="M43" s="147"/>
      <c r="N43" s="138"/>
      <c r="O43" s="138"/>
      <c r="P43" s="143"/>
      <c r="Q43" s="110"/>
      <c r="R43" s="110"/>
      <c r="S43" s="110"/>
      <c r="T43" s="144"/>
      <c r="U43" s="134"/>
      <c r="V43" s="145"/>
      <c r="W43" s="134"/>
      <c r="X43" s="110"/>
      <c r="Y43" s="110"/>
      <c r="Z43" s="134" t="s">
        <v>33</v>
      </c>
      <c r="AA43" s="91" t="s">
        <v>34</v>
      </c>
      <c r="AB43" s="149"/>
      <c r="AC43" s="93"/>
      <c r="AD43" s="93"/>
      <c r="AE43" s="94"/>
      <c r="AF43" s="61"/>
    </row>
    <row r="44" spans="1:32" ht="48.75" customHeight="1">
      <c r="A44" s="59" t="s">
        <v>84</v>
      </c>
      <c r="B44" s="113" t="s">
        <v>85</v>
      </c>
      <c r="C44" s="141"/>
      <c r="D44" s="110"/>
      <c r="E44" s="110"/>
      <c r="F44" s="110"/>
      <c r="G44" s="138"/>
      <c r="H44" s="138"/>
      <c r="I44" s="138"/>
      <c r="J44" s="110"/>
      <c r="K44" s="142"/>
      <c r="L44" s="143"/>
      <c r="M44" s="147"/>
      <c r="N44" s="138"/>
      <c r="O44" s="138"/>
      <c r="P44" s="143"/>
      <c r="Q44" s="110"/>
      <c r="R44" s="110"/>
      <c r="S44" s="110"/>
      <c r="T44" s="144"/>
      <c r="U44" s="134"/>
      <c r="V44" s="145"/>
      <c r="W44" s="134"/>
      <c r="X44" s="110"/>
      <c r="Y44" s="110"/>
      <c r="Z44" s="134" t="s">
        <v>33</v>
      </c>
      <c r="AA44" s="91" t="s">
        <v>34</v>
      </c>
      <c r="AB44" s="149"/>
      <c r="AC44" s="93"/>
      <c r="AD44" s="93"/>
      <c r="AE44" s="94"/>
      <c r="AF44" s="61"/>
    </row>
    <row r="45" spans="1:32" ht="34.5" customHeight="1">
      <c r="A45" s="150">
        <v>7</v>
      </c>
      <c r="B45" s="151" t="s">
        <v>86</v>
      </c>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row>
    <row r="46" spans="1:32" ht="102.75" customHeight="1">
      <c r="A46" s="97" t="s">
        <v>87</v>
      </c>
      <c r="B46" s="152" t="s">
        <v>88</v>
      </c>
      <c r="C46" s="119" t="s">
        <v>33</v>
      </c>
      <c r="D46" s="102"/>
      <c r="E46" s="134"/>
      <c r="F46" s="97"/>
      <c r="G46" s="97"/>
      <c r="H46" s="97"/>
      <c r="I46" s="97"/>
      <c r="J46" s="98"/>
      <c r="K46" s="119"/>
      <c r="L46" s="102"/>
      <c r="M46" s="97"/>
      <c r="N46" s="100"/>
      <c r="O46" s="97"/>
      <c r="P46" s="97"/>
      <c r="Q46" s="97"/>
      <c r="R46" s="97"/>
      <c r="S46" s="98"/>
      <c r="T46" s="153"/>
      <c r="U46" s="102"/>
      <c r="V46" s="97"/>
      <c r="W46" s="97"/>
      <c r="X46" s="134"/>
      <c r="Y46" s="97"/>
      <c r="Z46" s="134"/>
      <c r="AA46" s="91" t="s">
        <v>34</v>
      </c>
      <c r="AB46" s="149"/>
      <c r="AC46" s="93"/>
      <c r="AD46" s="93"/>
      <c r="AE46" s="94"/>
      <c r="AF46" s="61"/>
    </row>
    <row r="47" spans="1:32" ht="74.25" customHeight="1">
      <c r="A47" s="97" t="s">
        <v>89</v>
      </c>
      <c r="B47" s="152" t="s">
        <v>90</v>
      </c>
      <c r="C47" s="73"/>
      <c r="D47" s="102"/>
      <c r="E47" s="134"/>
      <c r="F47" s="97"/>
      <c r="H47" s="97"/>
      <c r="I47" s="97"/>
      <c r="J47" s="98"/>
      <c r="K47" s="73"/>
      <c r="L47" s="102"/>
      <c r="M47" s="97"/>
      <c r="N47" s="100"/>
      <c r="O47" s="97"/>
      <c r="P47" s="97"/>
      <c r="Q47" s="97"/>
      <c r="R47" s="97"/>
      <c r="S47" s="98"/>
      <c r="T47" s="85"/>
      <c r="U47" s="102"/>
      <c r="V47" s="97"/>
      <c r="W47" s="97"/>
      <c r="X47" s="134"/>
      <c r="Y47" s="97"/>
      <c r="Z47" s="134"/>
      <c r="AA47" s="91" t="s">
        <v>34</v>
      </c>
      <c r="AB47" s="149"/>
      <c r="AC47" s="93"/>
      <c r="AD47" s="93"/>
      <c r="AE47" s="94"/>
      <c r="AF47" s="61"/>
    </row>
    <row r="48" spans="1:32" s="154" customFormat="1" ht="75.75" customHeight="1">
      <c r="A48" s="97" t="s">
        <v>91</v>
      </c>
      <c r="B48" s="152" t="s">
        <v>92</v>
      </c>
      <c r="C48" s="73"/>
      <c r="D48" s="102"/>
      <c r="E48" s="134"/>
      <c r="F48" s="97"/>
      <c r="G48" s="97"/>
      <c r="H48" s="97"/>
      <c r="I48" s="97"/>
      <c r="J48" s="98"/>
      <c r="K48" s="73"/>
      <c r="L48" s="102"/>
      <c r="M48" s="97"/>
      <c r="N48" s="134" t="s">
        <v>33</v>
      </c>
      <c r="O48" s="97"/>
      <c r="P48" s="97"/>
      <c r="Q48" s="97"/>
      <c r="R48" s="97"/>
      <c r="S48" s="98"/>
      <c r="T48" s="85"/>
      <c r="U48" s="102"/>
      <c r="V48" s="97"/>
      <c r="W48" s="97"/>
      <c r="X48" s="134"/>
      <c r="Y48" s="97"/>
      <c r="Z48" s="134"/>
      <c r="AA48" s="91" t="s">
        <v>34</v>
      </c>
      <c r="AB48" s="149">
        <f>IF(AA48="NO","No se evalua",IF(AA48="SI",5))</f>
        <v>5</v>
      </c>
      <c r="AC48" s="93" t="s">
        <v>34</v>
      </c>
      <c r="AD48" s="93"/>
      <c r="AE48" s="94" t="str">
        <f>IF(AA48="no","No se Evalúa",IF(OR($AD$8="",$AD$8=0),"Evaluación Total",IF($AD$8=1,IF(OR(C48="X",D48="X",E48="X",F48="X",G48="X",H48="X",I48="x",J48="x"),IF(AC48="",0,100*AB48),"No se Evalúa en esta auditoría"),IF($AD$8=2,IF(OR(Z48="x",Y48="X",X48="X",W48="X",V48="X",U48="X",T48="X",S48="X",R48="X",Q48="X",P48="X",O48="X",#REF!="X",M48="X",L48="x",K48="X",J48="X",I48="X",H48="X",G48="X",F48="X",E48="X",D48="X",C48="X"),IF(AC48="",0,100*AB48),"No se Evalúa en esta auditoría"),IF($AD$8=3,IF(OR(#REF!="x",S48="x",R48="x",Q48="x",P48="x",O48="X",#REF!="x",M48="x",L48="x",K48="X",J48="X",I48="X",H48="X",G48="X",F48="X",C48="X",D48="X",#REF!="X",#REF!="X"),IF(AC48="",0,100*AB48),"No se Evalúa en esta auditoría"),IF($AD$8=4,IF(AC48="",0,100*AB48)))))))</f>
        <v>Evaluación Total</v>
      </c>
      <c r="AF48" s="61">
        <f>IF(AA48="no","No se Evalúa",IF(AC48="",0*AB48,100*AB48))</f>
        <v>500</v>
      </c>
    </row>
    <row r="49" spans="1:32" s="154" customFormat="1" ht="172.5" customHeight="1">
      <c r="A49" s="97" t="s">
        <v>93</v>
      </c>
      <c r="B49" s="152" t="s">
        <v>94</v>
      </c>
      <c r="C49" s="73"/>
      <c r="D49" s="102"/>
      <c r="E49" s="134"/>
      <c r="F49" s="97"/>
      <c r="G49" s="97"/>
      <c r="H49" s="97"/>
      <c r="I49" s="97"/>
      <c r="J49" s="98"/>
      <c r="K49" s="73" t="s">
        <v>33</v>
      </c>
      <c r="L49" s="102"/>
      <c r="M49" s="97"/>
      <c r="N49" s="134"/>
      <c r="O49" s="97"/>
      <c r="P49" s="97"/>
      <c r="Q49" s="97"/>
      <c r="R49" s="97"/>
      <c r="S49" s="98"/>
      <c r="T49" s="85"/>
      <c r="U49" s="102"/>
      <c r="V49" s="97"/>
      <c r="W49" s="97"/>
      <c r="X49" s="134"/>
      <c r="Y49" s="97"/>
      <c r="Z49" s="134"/>
      <c r="AA49" s="91" t="s">
        <v>34</v>
      </c>
      <c r="AB49" s="149">
        <f aca="true" t="shared" si="0" ref="AB49:AB54">IF(AA49="NO","No se evalua",IF(AA49="SI",5))</f>
        <v>5</v>
      </c>
      <c r="AC49" s="93" t="s">
        <v>34</v>
      </c>
      <c r="AD49" s="93"/>
      <c r="AE49" s="94" t="str">
        <f>IF(AA49="no","No se Evalúa",IF(OR($AD$8="",$AD$8=0),"Evaluación Total",IF($AD$8=1,IF(OR(C49="X",D49="X",E49="X",F49="X",G49="X",H49="X",I49="x",J49="x"),IF(AC49="",0,100*AB49),"No se Evalúa en esta auditoría"),IF($AD$8=2,IF(OR(Z49="x",Y49="X",X49="X",W49="X",V49="X",U49="X",T49="X",S49="X",R49="X",Q49="X",P49="X",O49="X",#REF!="X",M49="X",L49="x",K49="X",J49="X",I49="X",H49="X",G49="X",F49="X",E49="X",D49="X",C49="X"),IF(AC49="",0,100*AB49),"No se Evalúa en esta auditoría"),IF($AD$8=3,IF(OR(#REF!="x",S49="x",R49="x",Q49="x",P49="x",O49="X",#REF!="x",M49="x",L49="x",K49="X",J49="X",I49="X",H49="X",G49="X",F49="X",C49="X",D49="X",#REF!="X",#REF!="X"),IF(AC49="",0,100*AB49),"No se Evalúa en esta auditoría"),IF($AD$8=4,IF(AC49="",0,100*AB49)))))))</f>
        <v>Evaluación Total</v>
      </c>
      <c r="AF49" s="61">
        <f aca="true" t="shared" si="1" ref="AF49:AF54">IF(AA49="no","No se Evalúa",IF(AC49="",0*AB49,100*AB49))</f>
        <v>500</v>
      </c>
    </row>
    <row r="50" spans="1:32" s="154" customFormat="1" ht="75.75" customHeight="1">
      <c r="A50" s="97" t="s">
        <v>95</v>
      </c>
      <c r="B50" s="155" t="s">
        <v>96</v>
      </c>
      <c r="C50" s="73"/>
      <c r="D50" s="102"/>
      <c r="E50" s="134"/>
      <c r="F50" s="97"/>
      <c r="G50" s="97"/>
      <c r="H50" s="97"/>
      <c r="I50" s="97"/>
      <c r="J50" s="98"/>
      <c r="K50" s="156"/>
      <c r="L50" s="102"/>
      <c r="M50" s="97"/>
      <c r="N50" s="134" t="s">
        <v>33</v>
      </c>
      <c r="O50" s="97"/>
      <c r="P50" s="97"/>
      <c r="Q50" s="97"/>
      <c r="R50" s="97"/>
      <c r="S50" s="98"/>
      <c r="T50" s="85"/>
      <c r="U50" s="102"/>
      <c r="V50" s="97"/>
      <c r="W50" s="97"/>
      <c r="X50" s="134"/>
      <c r="Y50" s="97"/>
      <c r="Z50" s="134"/>
      <c r="AA50" s="91" t="s">
        <v>34</v>
      </c>
      <c r="AB50" s="149">
        <f t="shared" si="0"/>
        <v>5</v>
      </c>
      <c r="AC50" s="93" t="s">
        <v>34</v>
      </c>
      <c r="AD50" s="93"/>
      <c r="AE50" s="94" t="str">
        <f>IF(AA50="no","No se Evalúa",IF(OR($AD$8="",$AD$8=0),"Evaluación Total",IF($AD$8=1,IF(OR(C50="X",D50="X",E50="X",F50="X",G50="X",H50="X",I50="x",J50="x"),IF(AC50="",0,100*AB50),"No se Evalúa en esta auditoría"),IF($AD$8=2,IF(OR(Z50="x",Y50="X",X50="X",W50="X",V50="X",U50="X",T50="X",S50="X",R50="X",Q50="X",P50="X",O50="X",#REF!="X",M50="X",L50="x",K50="X",J50="X",I50="X",H50="X",G50="X",F50="X",E50="X",D50="X",C50="X"),IF(AC50="",0,100*AB50),"No se Evalúa en esta auditoría"),IF($AD$8=3,IF(OR(#REF!="x",S50="x",R50="x",Q50="x",P50="x",O50="X",#REF!="x",M50="x",L50="x",K50="X",J50="X",I50="X",H50="X",G50="X",F50="X",C50="X",D50="X",#REF!="X",#REF!="X"),IF(AC50="",0,100*AB50),"No se Evalúa en esta auditoría"),IF($AD$8=4,IF(AC50="",0,100*AB50)))))))</f>
        <v>Evaluación Total</v>
      </c>
      <c r="AF50" s="61">
        <f t="shared" si="1"/>
        <v>500</v>
      </c>
    </row>
    <row r="51" spans="1:32" s="154" customFormat="1" ht="75.75" customHeight="1">
      <c r="A51" s="97" t="s">
        <v>97</v>
      </c>
      <c r="B51" s="155" t="s">
        <v>98</v>
      </c>
      <c r="C51" s="73"/>
      <c r="D51" s="102"/>
      <c r="E51" s="134"/>
      <c r="F51" s="97"/>
      <c r="G51" s="97"/>
      <c r="H51" s="97"/>
      <c r="I51" s="97"/>
      <c r="J51" s="98"/>
      <c r="K51" s="73"/>
      <c r="L51" s="102"/>
      <c r="M51" s="97"/>
      <c r="N51" s="134"/>
      <c r="O51" s="134" t="s">
        <v>33</v>
      </c>
      <c r="P51" s="97"/>
      <c r="Q51" s="97"/>
      <c r="R51" s="97"/>
      <c r="S51" s="98"/>
      <c r="T51" s="85"/>
      <c r="U51" s="102"/>
      <c r="V51" s="97"/>
      <c r="W51" s="97"/>
      <c r="X51" s="134"/>
      <c r="Y51" s="97"/>
      <c r="Z51" s="134"/>
      <c r="AA51" s="91" t="s">
        <v>34</v>
      </c>
      <c r="AB51" s="149">
        <f t="shared" si="0"/>
        <v>5</v>
      </c>
      <c r="AC51" s="93" t="s">
        <v>34</v>
      </c>
      <c r="AD51" s="93"/>
      <c r="AE51" s="94" t="str">
        <f>IF(AA51="no","No se Evalúa",IF(OR($AD$8="",$AD$8=0),"Evaluación Total",IF($AD$8=1,IF(OR(C51="X",D51="X",E51="X",F51="X",G51="X",H51="X",I51="x",J51="x"),IF(AC51="",0,100*AB51),"No se Evalúa en esta auditoría"),IF($AD$8=2,IF(OR(Z51="x",Y51="X",X51="X",W51="X",V51="X",U51="X",T51="X",S51="X",R51="X",Q51="X",P51="X",O51="X",#REF!="X",M51="X",L51="x",K51="X",J51="X",I51="X",H51="X",G51="X",F51="X",E51="X",D51="X",C51="X"),IF(AC51="",0,100*AB51),"No se Evalúa en esta auditoría"),IF($AD$8=3,IF(OR(#REF!="x",S51="x",R51="x",Q51="x",P51="x",O51="X",#REF!="x",M51="x",L51="x",K51="X",J51="X",I51="X",H51="X",G51="X",F51="X",C51="X",D51="X",#REF!="X",#REF!="X"),IF(AC51="",0,100*AB51),"No se Evalúa en esta auditoría"),IF($AD$8=4,IF(AC51="",0,100*AB51)))))))</f>
        <v>Evaluación Total</v>
      </c>
      <c r="AF51" s="61">
        <f t="shared" si="1"/>
        <v>500</v>
      </c>
    </row>
    <row r="52" spans="1:32" s="154" customFormat="1" ht="62.25" customHeight="1">
      <c r="A52" s="97" t="s">
        <v>99</v>
      </c>
      <c r="B52" s="155" t="s">
        <v>100</v>
      </c>
      <c r="C52" s="73"/>
      <c r="D52" s="102"/>
      <c r="E52" s="134"/>
      <c r="F52" s="97"/>
      <c r="G52" s="97"/>
      <c r="H52" s="97"/>
      <c r="I52" s="97"/>
      <c r="J52" s="98"/>
      <c r="K52" s="73"/>
      <c r="L52" s="102"/>
      <c r="M52" s="97"/>
      <c r="N52" s="134"/>
      <c r="O52" s="97"/>
      <c r="P52" s="97"/>
      <c r="Q52" s="97"/>
      <c r="R52" s="97"/>
      <c r="S52" s="98"/>
      <c r="T52" s="85"/>
      <c r="U52" s="102"/>
      <c r="V52" s="97"/>
      <c r="W52" s="97"/>
      <c r="X52" s="134"/>
      <c r="Y52" s="97"/>
      <c r="Z52" s="134" t="s">
        <v>33</v>
      </c>
      <c r="AA52" s="91" t="s">
        <v>34</v>
      </c>
      <c r="AB52" s="149">
        <f t="shared" si="0"/>
        <v>5</v>
      </c>
      <c r="AC52" s="93" t="s">
        <v>34</v>
      </c>
      <c r="AD52" s="93"/>
      <c r="AE52" s="94" t="str">
        <f>IF(AA52="no","No se Evalúa",IF(OR($AD$8="",$AD$8=0),"Evaluación Total",IF($AD$8=1,IF(OR(C52="X",D52="X",E52="X",F52="X",G52="X",H52="X",I52="x",J52="x"),IF(AC52="",0,100*AB52),"No se Evalúa en esta auditoría"),IF($AD$8=2,IF(OR(Z52="x",Y52="X",X52="X",W52="X",V52="X",U52="X",T52="X",S52="X",R52="X",Q52="X",P52="X",O52="X",#REF!="X",M52="X",L52="x",K52="X",J52="X",I52="X",H52="X",G52="X",F52="X",E52="X",D52="X",C52="X"),IF(AC52="",0,100*AB52),"No se Evalúa en esta auditoría"),IF($AD$8=3,IF(OR(#REF!="x",S52="x",R52="x",Q52="x",P52="x",O52="X",#REF!="x",M52="x",L52="x",K52="X",J52="X",I52="X",H52="X",G52="X",F52="X",C52="X",D52="X",#REF!="X",#REF!="X"),IF(AC52="",0,100*AB52),"No se Evalúa en esta auditoría"),IF($AD$8=4,IF(AC52="",0,100*AB52)))))))</f>
        <v>Evaluación Total</v>
      </c>
      <c r="AF52" s="61">
        <f t="shared" si="1"/>
        <v>500</v>
      </c>
    </row>
    <row r="53" spans="1:32" s="154" customFormat="1" ht="75.75" customHeight="1">
      <c r="A53" s="97" t="s">
        <v>101</v>
      </c>
      <c r="B53" s="155" t="s">
        <v>102</v>
      </c>
      <c r="C53" s="73"/>
      <c r="D53" s="102"/>
      <c r="E53" s="134"/>
      <c r="F53" s="97"/>
      <c r="G53" s="97"/>
      <c r="H53" s="97"/>
      <c r="I53" s="97"/>
      <c r="J53" s="98"/>
      <c r="K53" s="73"/>
      <c r="L53" s="102"/>
      <c r="M53" s="97"/>
      <c r="N53" s="134"/>
      <c r="O53" s="97"/>
      <c r="P53" s="97"/>
      <c r="Q53" s="97"/>
      <c r="R53" s="97"/>
      <c r="S53" s="98"/>
      <c r="T53" s="85"/>
      <c r="U53" s="102"/>
      <c r="V53" s="97"/>
      <c r="W53" s="97"/>
      <c r="X53" s="134"/>
      <c r="Y53" s="97"/>
      <c r="Z53" s="134" t="s">
        <v>33</v>
      </c>
      <c r="AA53" s="91" t="s">
        <v>34</v>
      </c>
      <c r="AB53" s="149">
        <f t="shared" si="0"/>
        <v>5</v>
      </c>
      <c r="AC53" s="93" t="s">
        <v>34</v>
      </c>
      <c r="AD53" s="93"/>
      <c r="AE53" s="94" t="str">
        <f>IF(AA53="no","No se Evalúa",IF(OR($AD$8="",$AD$8=0),"Evaluación Total",IF($AD$8=1,IF(OR(C53="X",D53="X",E53="X",F53="X",G53="X",H53="X",I53="x",J53="x"),IF(AC53="",0,100*AB53),"No se Evalúa en esta auditoría"),IF($AD$8=2,IF(OR(Z53="x",Y53="X",X53="X",W53="X",V53="X",U53="X",T53="X",S53="X",R53="X",Q53="X",P53="X",O53="X",#REF!="X",M53="X",L53="x",K53="X",J53="X",I53="X",H53="X",G53="X",F53="X",E53="X",D53="X",C53="X"),IF(AC53="",0,100*AB53),"No se Evalúa en esta auditoría"),IF($AD$8=3,IF(OR(#REF!="x",S53="x",R53="x",Q53="x",P53="x",O53="X",#REF!="x",M53="x",L53="x",K53="X",J53="X",I53="X",H53="X",G53="X",F53="X",C53="X",D53="X",#REF!="X",#REF!="X"),IF(AC53="",0,100*AB53),"No se Evalúa en esta auditoría"),IF($AD$8=4,IF(AC53="",0,100*AB53)))))))</f>
        <v>Evaluación Total</v>
      </c>
      <c r="AF53" s="61">
        <f t="shared" si="1"/>
        <v>500</v>
      </c>
    </row>
    <row r="54" spans="1:32" s="154" customFormat="1" ht="75.75" customHeight="1">
      <c r="A54" s="97" t="s">
        <v>103</v>
      </c>
      <c r="B54" s="152" t="s">
        <v>104</v>
      </c>
      <c r="C54" s="156"/>
      <c r="D54" s="102"/>
      <c r="E54" s="134"/>
      <c r="F54" s="97"/>
      <c r="G54" s="97"/>
      <c r="H54" s="97"/>
      <c r="I54" s="97"/>
      <c r="J54" s="98"/>
      <c r="K54" s="156"/>
      <c r="L54" s="102"/>
      <c r="M54" s="97"/>
      <c r="N54" s="134"/>
      <c r="O54" s="97"/>
      <c r="P54" s="97"/>
      <c r="Q54" s="97"/>
      <c r="R54" s="97"/>
      <c r="S54" s="98"/>
      <c r="T54" s="157"/>
      <c r="U54" s="102"/>
      <c r="V54" s="97"/>
      <c r="W54" s="97"/>
      <c r="X54" s="134"/>
      <c r="Y54" s="97"/>
      <c r="Z54" s="134" t="s">
        <v>33</v>
      </c>
      <c r="AA54" s="91" t="s">
        <v>34</v>
      </c>
      <c r="AB54" s="149">
        <f t="shared" si="0"/>
        <v>5</v>
      </c>
      <c r="AC54" s="93" t="s">
        <v>34</v>
      </c>
      <c r="AD54" s="93"/>
      <c r="AE54" s="94" t="str">
        <f>IF(AA54="no","No se Evalúa",IF(OR($AD$8="",$AD$8=0),"Evaluación Total",IF($AD$8=1,IF(OR(C54="X",D54="X",E54="X",F54="X",G54="X",H54="X",I54="x",J54="x"),IF(AC54="",0,100*AB54),"No se Evalúa en esta auditoría"),IF($AD$8=2,IF(OR(Z54="x",Y54="X",X54="X",W54="X",V54="X",U54="X",T54="X",S54="X",R54="X",Q54="X",P54="X",O54="X",#REF!="X",M54="X",L54="x",K54="X",J54="X",I54="X",H54="X",G54="X",F54="X",E54="X",D54="X",C54="X"),IF(AC54="",0,100*AB54),"No se Evalúa en esta auditoría"),IF($AD$8=3,IF(OR(#REF!="x",S54="x",R54="x",Q54="x",P54="x",O54="X",#REF!="x",M54="x",L54="x",K54="X",J54="X",I54="X",H54="X",G54="X",F54="X",C54="X",D54="X",#REF!="X",#REF!="X"),IF(AC54="",0,100*AB54),"No se Evalúa en esta auditoría"),IF($AD$8=4,IF(AC54="",0,100*AB54)))))))</f>
        <v>Evaluación Total</v>
      </c>
      <c r="AF54" s="61">
        <f t="shared" si="1"/>
        <v>500</v>
      </c>
    </row>
    <row r="55" spans="1:32" s="154" customFormat="1" ht="37.5" customHeight="1">
      <c r="A55" s="150">
        <v>8</v>
      </c>
      <c r="B55" s="151" t="s">
        <v>105</v>
      </c>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row>
    <row r="56" spans="1:32" s="154" customFormat="1" ht="55.5" customHeight="1">
      <c r="A56" s="97" t="s">
        <v>106</v>
      </c>
      <c r="B56" s="152" t="s">
        <v>107</v>
      </c>
      <c r="C56" s="119"/>
      <c r="D56" s="158"/>
      <c r="E56" s="134"/>
      <c r="F56" s="134" t="s">
        <v>33</v>
      </c>
      <c r="G56" s="97"/>
      <c r="H56" s="97"/>
      <c r="I56" s="97"/>
      <c r="J56" s="98"/>
      <c r="K56" s="119"/>
      <c r="L56" s="102"/>
      <c r="M56" s="97"/>
      <c r="N56" s="100"/>
      <c r="O56" s="97"/>
      <c r="P56" s="97"/>
      <c r="Q56" s="97"/>
      <c r="R56" s="97"/>
      <c r="S56" s="98"/>
      <c r="T56" s="153"/>
      <c r="U56" s="102"/>
      <c r="V56" s="97"/>
      <c r="W56" s="97"/>
      <c r="X56" s="134"/>
      <c r="Y56" s="97"/>
      <c r="Z56" s="97"/>
      <c r="AA56" s="91" t="s">
        <v>34</v>
      </c>
      <c r="AB56" s="92"/>
      <c r="AC56" s="93"/>
      <c r="AD56" s="93"/>
      <c r="AE56" s="94"/>
      <c r="AF56" s="61"/>
    </row>
    <row r="57" spans="1:32" s="154" customFormat="1" ht="55.5" customHeight="1">
      <c r="A57" s="97" t="s">
        <v>108</v>
      </c>
      <c r="B57" s="152" t="s">
        <v>109</v>
      </c>
      <c r="C57" s="73"/>
      <c r="D57" s="102"/>
      <c r="E57" s="134"/>
      <c r="F57" s="134"/>
      <c r="G57" s="97"/>
      <c r="H57" s="97"/>
      <c r="I57" s="97"/>
      <c r="J57" s="98"/>
      <c r="K57" s="73"/>
      <c r="L57" s="102"/>
      <c r="M57" s="97"/>
      <c r="N57" s="134" t="s">
        <v>33</v>
      </c>
      <c r="O57" s="97"/>
      <c r="P57" s="97"/>
      <c r="Q57" s="97"/>
      <c r="R57" s="97"/>
      <c r="S57" s="98"/>
      <c r="T57" s="85"/>
      <c r="U57" s="102"/>
      <c r="V57" s="97"/>
      <c r="W57" s="97"/>
      <c r="X57" s="134"/>
      <c r="Y57" s="97"/>
      <c r="Z57" s="97"/>
      <c r="AA57" s="91" t="s">
        <v>34</v>
      </c>
      <c r="AB57" s="92"/>
      <c r="AC57" s="93"/>
      <c r="AD57" s="93"/>
      <c r="AE57" s="94"/>
      <c r="AF57" s="61"/>
    </row>
    <row r="58" spans="1:32" s="154" customFormat="1" ht="85.5" customHeight="1">
      <c r="A58" s="97" t="s">
        <v>110</v>
      </c>
      <c r="B58" s="152" t="s">
        <v>111</v>
      </c>
      <c r="C58" s="73"/>
      <c r="D58" s="102"/>
      <c r="E58" s="134"/>
      <c r="F58" s="134"/>
      <c r="G58" s="97"/>
      <c r="H58" s="134" t="s">
        <v>33</v>
      </c>
      <c r="I58" s="97"/>
      <c r="J58" s="98"/>
      <c r="K58" s="73"/>
      <c r="L58" s="102"/>
      <c r="M58" s="97"/>
      <c r="N58" s="100"/>
      <c r="O58" s="97"/>
      <c r="P58" s="97"/>
      <c r="Q58" s="97"/>
      <c r="R58" s="97"/>
      <c r="S58" s="98"/>
      <c r="T58" s="85"/>
      <c r="U58" s="102"/>
      <c r="V58" s="97"/>
      <c r="W58" s="97"/>
      <c r="X58" s="134"/>
      <c r="Y58" s="97"/>
      <c r="Z58" s="97"/>
      <c r="AA58" s="91" t="s">
        <v>34</v>
      </c>
      <c r="AB58" s="92"/>
      <c r="AC58" s="93"/>
      <c r="AD58" s="93"/>
      <c r="AE58" s="94"/>
      <c r="AF58" s="61"/>
    </row>
    <row r="59" spans="1:32" s="154" customFormat="1" ht="57.75" customHeight="1">
      <c r="A59" s="97" t="s">
        <v>112</v>
      </c>
      <c r="B59" s="152" t="s">
        <v>113</v>
      </c>
      <c r="C59" s="156"/>
      <c r="D59" s="158"/>
      <c r="E59" s="134"/>
      <c r="F59" s="97"/>
      <c r="G59" s="97"/>
      <c r="H59" s="134" t="s">
        <v>33</v>
      </c>
      <c r="I59" s="97"/>
      <c r="J59" s="98"/>
      <c r="K59" s="73"/>
      <c r="L59" s="102"/>
      <c r="M59" s="97"/>
      <c r="N59" s="100"/>
      <c r="O59" s="97"/>
      <c r="P59" s="97"/>
      <c r="Q59" s="97"/>
      <c r="R59" s="97"/>
      <c r="S59" s="98"/>
      <c r="T59" s="85"/>
      <c r="U59" s="102"/>
      <c r="V59" s="97"/>
      <c r="W59" s="97"/>
      <c r="X59" s="134"/>
      <c r="Y59" s="97"/>
      <c r="Z59" s="97"/>
      <c r="AA59" s="91" t="s">
        <v>34</v>
      </c>
      <c r="AB59" s="92">
        <f>IF(AA59="NO","No se evalua",IF(AA59="SI",1.5))</f>
        <v>1.5</v>
      </c>
      <c r="AC59" s="93" t="s">
        <v>34</v>
      </c>
      <c r="AD59" s="93"/>
      <c r="AE59" s="94" t="str">
        <f>IF(AA59="no","No se Evalúa",IF(OR($AD$8="",$AD$8=0),"Evaluación Total",IF($AD$8=1,IF(OR(C59="X",D59="X",E59="X",F59="X",G59="X",H59="X",I59="x",J59="x"),IF(AC59="",0,100*AB59),"No se Evalúa en esta auditoría"),IF($AD$8=2,IF(OR(Z59="x",Y59="X",X59="X",W59="X",V59="X",U59="X",T59="X",S59="X",R59="X",Q59="X",P59="X",O59="X",N59="X",M59="X",L59="x",K59="X",J59="X",I59="X",H59="X",G59="X",F59="X",E59="X",D59="X",C59="X"),IF(AC59="",0,100*AB59),"No se Evalúa en esta auditoría"),IF($AD$8=3,IF(OR(#REF!="x",S59="x",R59="x",Q59="x",P59="x",O59="X",N59="x",M59="x",L59="x",K59="X",J59="X",I59="X",H59="X",G59="X",F59="X",C59="X",D59="X",#REF!="X",#REF!="X"),IF(AC59="",0,100*AB59),"No se Evalúa en esta auditoría"),IF($AD$8=4,IF(AC59="",0,100*AB59)))))))</f>
        <v>Evaluación Total</v>
      </c>
      <c r="AF59" s="61">
        <f>IF(AA59="no","No se Evalúa",IF(AC59="",0*AB59,100*AB59))</f>
        <v>150</v>
      </c>
    </row>
    <row r="60" spans="1:32" s="154" customFormat="1" ht="39" customHeight="1">
      <c r="A60" s="97" t="s">
        <v>114</v>
      </c>
      <c r="B60" s="152" t="s">
        <v>115</v>
      </c>
      <c r="C60" s="156"/>
      <c r="D60" s="158"/>
      <c r="E60" s="134"/>
      <c r="F60" s="97"/>
      <c r="G60" s="97"/>
      <c r="H60" s="97"/>
      <c r="I60" s="97"/>
      <c r="J60" s="98"/>
      <c r="K60" s="73"/>
      <c r="L60" s="102"/>
      <c r="M60" s="97"/>
      <c r="N60" s="100"/>
      <c r="O60" s="97"/>
      <c r="P60" s="97"/>
      <c r="Q60" s="134" t="s">
        <v>33</v>
      </c>
      <c r="R60" s="97"/>
      <c r="S60" s="98"/>
      <c r="T60" s="85"/>
      <c r="U60" s="102"/>
      <c r="V60" s="97"/>
      <c r="W60" s="97"/>
      <c r="X60" s="134"/>
      <c r="Y60" s="97"/>
      <c r="Z60" s="97"/>
      <c r="AA60" s="91" t="s">
        <v>34</v>
      </c>
      <c r="AB60" s="92"/>
      <c r="AC60" s="93"/>
      <c r="AD60" s="93"/>
      <c r="AE60" s="94"/>
      <c r="AF60" s="61"/>
    </row>
    <row r="61" spans="1:32" s="154" customFormat="1" ht="87" customHeight="1">
      <c r="A61" s="97" t="s">
        <v>116</v>
      </c>
      <c r="B61" s="152" t="s">
        <v>117</v>
      </c>
      <c r="C61" s="156"/>
      <c r="D61" s="158"/>
      <c r="E61" s="134"/>
      <c r="F61" s="97"/>
      <c r="G61" s="97"/>
      <c r="H61" s="97"/>
      <c r="I61" s="97"/>
      <c r="J61" s="98"/>
      <c r="K61" s="156"/>
      <c r="L61" s="102"/>
      <c r="M61" s="97"/>
      <c r="N61" s="100"/>
      <c r="O61" s="97"/>
      <c r="P61" s="97"/>
      <c r="Q61" s="97"/>
      <c r="R61" s="97"/>
      <c r="S61" s="98"/>
      <c r="T61" s="157"/>
      <c r="U61" s="102"/>
      <c r="V61" s="97"/>
      <c r="W61" s="97"/>
      <c r="X61" s="134"/>
      <c r="Y61" s="97"/>
      <c r="Z61" s="134" t="s">
        <v>33</v>
      </c>
      <c r="AA61" s="91" t="s">
        <v>34</v>
      </c>
      <c r="AB61" s="92"/>
      <c r="AC61" s="93"/>
      <c r="AD61" s="93"/>
      <c r="AE61" s="94"/>
      <c r="AF61" s="61"/>
    </row>
    <row r="62" spans="1:32" s="154" customFormat="1" ht="50.25" customHeight="1">
      <c r="A62" s="150">
        <v>9</v>
      </c>
      <c r="B62" s="151" t="s">
        <v>118</v>
      </c>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row>
    <row r="63" spans="1:32" s="154" customFormat="1" ht="65.25" customHeight="1">
      <c r="A63" s="97" t="s">
        <v>119</v>
      </c>
      <c r="B63" s="159" t="s">
        <v>120</v>
      </c>
      <c r="C63" s="141"/>
      <c r="D63" s="158"/>
      <c r="E63" s="134" t="s">
        <v>33</v>
      </c>
      <c r="F63" s="97"/>
      <c r="G63" s="97"/>
      <c r="H63" s="97"/>
      <c r="I63" s="97"/>
      <c r="J63" s="98"/>
      <c r="K63" s="119"/>
      <c r="L63" s="102"/>
      <c r="M63" s="97"/>
      <c r="N63" s="100"/>
      <c r="O63" s="97"/>
      <c r="P63" s="97"/>
      <c r="Q63" s="97"/>
      <c r="R63" s="97"/>
      <c r="S63" s="98"/>
      <c r="T63" s="153"/>
      <c r="U63" s="102"/>
      <c r="V63" s="97"/>
      <c r="W63" s="97"/>
      <c r="X63" s="134"/>
      <c r="Y63" s="97"/>
      <c r="Z63" s="97"/>
      <c r="AA63" s="91" t="s">
        <v>34</v>
      </c>
      <c r="AB63" s="92"/>
      <c r="AC63" s="93"/>
      <c r="AD63" s="93"/>
      <c r="AE63" s="94"/>
      <c r="AF63" s="61"/>
    </row>
    <row r="64" spans="1:32" s="154" customFormat="1" ht="65.25" customHeight="1">
      <c r="A64" s="97" t="s">
        <v>121</v>
      </c>
      <c r="B64" s="159" t="s">
        <v>122</v>
      </c>
      <c r="C64" s="141"/>
      <c r="D64" s="158"/>
      <c r="E64" s="134" t="s">
        <v>33</v>
      </c>
      <c r="F64" s="97"/>
      <c r="G64" s="97"/>
      <c r="H64" s="97"/>
      <c r="I64" s="97"/>
      <c r="J64" s="98"/>
      <c r="K64" s="73"/>
      <c r="L64" s="102"/>
      <c r="M64" s="97"/>
      <c r="N64" s="100"/>
      <c r="O64" s="97"/>
      <c r="P64" s="97"/>
      <c r="Q64" s="97"/>
      <c r="R64" s="97"/>
      <c r="S64" s="98"/>
      <c r="T64" s="85"/>
      <c r="U64" s="102"/>
      <c r="V64" s="97"/>
      <c r="W64" s="97"/>
      <c r="X64" s="134"/>
      <c r="Y64" s="97"/>
      <c r="Z64" s="97"/>
      <c r="AA64" s="91" t="s">
        <v>34</v>
      </c>
      <c r="AB64" s="92"/>
      <c r="AC64" s="93"/>
      <c r="AD64" s="93"/>
      <c r="AE64" s="94"/>
      <c r="AF64" s="61"/>
    </row>
    <row r="65" spans="1:32" s="154" customFormat="1" ht="65.25" customHeight="1">
      <c r="A65" s="97" t="s">
        <v>123</v>
      </c>
      <c r="B65" s="72" t="s">
        <v>124</v>
      </c>
      <c r="C65" s="141"/>
      <c r="D65" s="158"/>
      <c r="E65" s="134" t="s">
        <v>33</v>
      </c>
      <c r="F65" s="97"/>
      <c r="G65" s="97"/>
      <c r="H65" s="97"/>
      <c r="I65" s="97"/>
      <c r="J65" s="98"/>
      <c r="K65" s="73"/>
      <c r="L65" s="102"/>
      <c r="M65" s="97"/>
      <c r="N65" s="100"/>
      <c r="O65" s="97"/>
      <c r="P65" s="97"/>
      <c r="Q65" s="97"/>
      <c r="R65" s="97"/>
      <c r="S65" s="98"/>
      <c r="T65" s="85"/>
      <c r="U65" s="102"/>
      <c r="V65" s="97"/>
      <c r="W65" s="97"/>
      <c r="X65" s="134"/>
      <c r="Y65" s="97"/>
      <c r="Z65" s="97"/>
      <c r="AA65" s="91" t="s">
        <v>34</v>
      </c>
      <c r="AB65" s="92"/>
      <c r="AC65" s="93"/>
      <c r="AD65" s="93"/>
      <c r="AE65" s="94"/>
      <c r="AF65" s="61"/>
    </row>
    <row r="66" spans="1:32" s="154" customFormat="1" ht="47.25" customHeight="1">
      <c r="A66" s="97" t="s">
        <v>125</v>
      </c>
      <c r="B66" s="159" t="s">
        <v>126</v>
      </c>
      <c r="C66" s="141"/>
      <c r="D66" s="158"/>
      <c r="E66" s="134"/>
      <c r="F66" s="97"/>
      <c r="G66" s="97"/>
      <c r="H66" s="97"/>
      <c r="I66" s="97"/>
      <c r="J66" s="160" t="s">
        <v>33</v>
      </c>
      <c r="K66" s="73"/>
      <c r="L66" s="102"/>
      <c r="M66" s="97"/>
      <c r="N66" s="100"/>
      <c r="O66" s="97"/>
      <c r="P66" s="97"/>
      <c r="Q66" s="97"/>
      <c r="R66" s="97"/>
      <c r="S66" s="98"/>
      <c r="T66" s="85"/>
      <c r="U66" s="102"/>
      <c r="V66" s="97"/>
      <c r="W66" s="97"/>
      <c r="X66" s="134"/>
      <c r="Y66" s="97"/>
      <c r="Z66" s="97"/>
      <c r="AA66" s="91" t="s">
        <v>34</v>
      </c>
      <c r="AB66" s="92"/>
      <c r="AC66" s="93"/>
      <c r="AD66" s="93"/>
      <c r="AE66" s="94"/>
      <c r="AF66" s="61"/>
    </row>
    <row r="67" spans="1:32" s="154" customFormat="1" ht="51" customHeight="1">
      <c r="A67" s="97" t="s">
        <v>127</v>
      </c>
      <c r="B67" s="159" t="s">
        <v>128</v>
      </c>
      <c r="C67" s="141"/>
      <c r="D67" s="158"/>
      <c r="E67" s="134"/>
      <c r="F67" s="97"/>
      <c r="G67" s="97"/>
      <c r="H67" s="97"/>
      <c r="I67" s="97"/>
      <c r="J67" s="160" t="s">
        <v>33</v>
      </c>
      <c r="K67" s="73"/>
      <c r="L67" s="102"/>
      <c r="M67" s="97"/>
      <c r="N67" s="100"/>
      <c r="O67" s="97"/>
      <c r="P67" s="97"/>
      <c r="Q67" s="97"/>
      <c r="R67" s="97"/>
      <c r="S67" s="98"/>
      <c r="T67" s="85"/>
      <c r="U67" s="102"/>
      <c r="V67" s="97"/>
      <c r="W67" s="97"/>
      <c r="X67" s="134"/>
      <c r="Y67" s="97"/>
      <c r="Z67" s="97"/>
      <c r="AA67" s="91" t="s">
        <v>34</v>
      </c>
      <c r="AB67" s="92"/>
      <c r="AC67" s="93"/>
      <c r="AD67" s="93"/>
      <c r="AE67" s="94"/>
      <c r="AF67" s="61"/>
    </row>
    <row r="68" spans="1:32" s="154" customFormat="1" ht="73.5" customHeight="1">
      <c r="A68" s="97" t="s">
        <v>129</v>
      </c>
      <c r="B68" s="159" t="s">
        <v>130</v>
      </c>
      <c r="C68" s="141"/>
      <c r="D68" s="158"/>
      <c r="E68" s="134"/>
      <c r="F68" s="97"/>
      <c r="G68" s="97"/>
      <c r="H68" s="97"/>
      <c r="I68" s="97"/>
      <c r="J68" s="98"/>
      <c r="K68" s="73"/>
      <c r="L68" s="102"/>
      <c r="M68" s="97"/>
      <c r="N68" s="134" t="s">
        <v>33</v>
      </c>
      <c r="O68" s="97"/>
      <c r="P68" s="97"/>
      <c r="Q68" s="97"/>
      <c r="R68" s="97"/>
      <c r="S68" s="98"/>
      <c r="T68" s="85"/>
      <c r="U68" s="102"/>
      <c r="V68" s="97"/>
      <c r="W68" s="97"/>
      <c r="X68" s="134"/>
      <c r="Y68" s="97"/>
      <c r="Z68" s="97"/>
      <c r="AA68" s="91" t="s">
        <v>34</v>
      </c>
      <c r="AB68" s="92"/>
      <c r="AC68" s="93"/>
      <c r="AD68" s="93"/>
      <c r="AE68" s="94"/>
      <c r="AF68" s="61"/>
    </row>
    <row r="69" spans="1:32" s="154" customFormat="1" ht="87" customHeight="1">
      <c r="A69" s="97" t="s">
        <v>131</v>
      </c>
      <c r="B69" s="159" t="s">
        <v>132</v>
      </c>
      <c r="C69" s="141"/>
      <c r="D69" s="158"/>
      <c r="E69" s="134"/>
      <c r="F69" s="97"/>
      <c r="G69" s="97"/>
      <c r="H69" s="97"/>
      <c r="I69" s="97"/>
      <c r="J69" s="98"/>
      <c r="K69" s="73"/>
      <c r="L69" s="102"/>
      <c r="M69" s="97"/>
      <c r="N69" s="134" t="s">
        <v>33</v>
      </c>
      <c r="O69" s="97"/>
      <c r="P69" s="97"/>
      <c r="Q69" s="97"/>
      <c r="R69" s="97"/>
      <c r="S69" s="98"/>
      <c r="T69" s="85"/>
      <c r="U69" s="102"/>
      <c r="V69" s="97"/>
      <c r="W69" s="97"/>
      <c r="X69" s="134"/>
      <c r="Y69" s="97"/>
      <c r="Z69" s="97"/>
      <c r="AA69" s="91" t="s">
        <v>34</v>
      </c>
      <c r="AB69" s="92"/>
      <c r="AC69" s="93"/>
      <c r="AD69" s="93"/>
      <c r="AE69" s="94"/>
      <c r="AF69" s="61"/>
    </row>
    <row r="70" spans="1:32" s="154" customFormat="1" ht="65.25" customHeight="1">
      <c r="A70" s="97" t="s">
        <v>133</v>
      </c>
      <c r="B70" s="159" t="s">
        <v>134</v>
      </c>
      <c r="C70" s="141"/>
      <c r="D70" s="158"/>
      <c r="E70" s="134"/>
      <c r="F70" s="97"/>
      <c r="G70" s="97"/>
      <c r="H70" s="97"/>
      <c r="I70" s="97"/>
      <c r="J70" s="98"/>
      <c r="K70" s="73"/>
      <c r="L70" s="102"/>
      <c r="M70" s="97"/>
      <c r="N70" s="100"/>
      <c r="O70" s="97"/>
      <c r="P70" s="134" t="s">
        <v>33</v>
      </c>
      <c r="Q70" s="97"/>
      <c r="R70" s="97"/>
      <c r="S70" s="98"/>
      <c r="T70" s="85"/>
      <c r="U70" s="102"/>
      <c r="V70" s="97"/>
      <c r="W70" s="97"/>
      <c r="X70" s="134"/>
      <c r="Y70" s="97"/>
      <c r="Z70" s="97"/>
      <c r="AA70" s="91" t="s">
        <v>34</v>
      </c>
      <c r="AB70" s="92"/>
      <c r="AC70" s="93"/>
      <c r="AD70" s="93"/>
      <c r="AE70" s="94"/>
      <c r="AF70" s="61"/>
    </row>
    <row r="71" spans="1:32" s="154" customFormat="1" ht="93" customHeight="1">
      <c r="A71" s="97" t="s">
        <v>135</v>
      </c>
      <c r="B71" s="159" t="s">
        <v>136</v>
      </c>
      <c r="C71" s="141"/>
      <c r="D71" s="158"/>
      <c r="E71" s="134"/>
      <c r="F71" s="97"/>
      <c r="G71" s="97"/>
      <c r="H71" s="97"/>
      <c r="I71" s="97"/>
      <c r="J71" s="98"/>
      <c r="K71" s="157" t="s">
        <v>33</v>
      </c>
      <c r="L71" s="102"/>
      <c r="M71" s="97"/>
      <c r="N71" s="100"/>
      <c r="O71" s="97"/>
      <c r="P71" s="97"/>
      <c r="Q71" s="97"/>
      <c r="R71" s="97"/>
      <c r="S71" s="98"/>
      <c r="T71" s="157" t="s">
        <v>33</v>
      </c>
      <c r="U71" s="102"/>
      <c r="V71" s="97"/>
      <c r="W71" s="97"/>
      <c r="X71" s="134"/>
      <c r="Y71" s="97"/>
      <c r="Z71" s="134" t="s">
        <v>33</v>
      </c>
      <c r="AA71" s="91" t="s">
        <v>34</v>
      </c>
      <c r="AB71" s="149"/>
      <c r="AC71" s="93"/>
      <c r="AD71" s="93"/>
      <c r="AE71" s="94"/>
      <c r="AF71" s="61"/>
    </row>
    <row r="72" spans="1:32" s="154" customFormat="1" ht="36" customHeight="1">
      <c r="A72" s="150">
        <v>10</v>
      </c>
      <c r="B72" s="151" t="s">
        <v>137</v>
      </c>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row>
    <row r="73" spans="1:32" s="154" customFormat="1" ht="87.75" customHeight="1">
      <c r="A73" s="97" t="s">
        <v>138</v>
      </c>
      <c r="B73" s="155" t="s">
        <v>139</v>
      </c>
      <c r="C73" s="119"/>
      <c r="D73" s="158"/>
      <c r="E73" s="134"/>
      <c r="F73" s="134"/>
      <c r="G73" s="97"/>
      <c r="H73" s="134" t="s">
        <v>33</v>
      </c>
      <c r="I73" s="97"/>
      <c r="J73" s="98"/>
      <c r="K73" s="119"/>
      <c r="L73" s="102"/>
      <c r="M73" s="97"/>
      <c r="N73" s="100"/>
      <c r="O73" s="97"/>
      <c r="P73" s="97"/>
      <c r="Q73" s="97"/>
      <c r="R73" s="97"/>
      <c r="S73" s="98"/>
      <c r="T73" s="153"/>
      <c r="U73" s="102"/>
      <c r="V73" s="97"/>
      <c r="W73" s="97"/>
      <c r="X73" s="134"/>
      <c r="Y73" s="97"/>
      <c r="Z73" s="97"/>
      <c r="AA73" s="91" t="s">
        <v>34</v>
      </c>
      <c r="AB73" s="92"/>
      <c r="AC73" s="93"/>
      <c r="AD73" s="93"/>
      <c r="AE73" s="94"/>
      <c r="AF73" s="61"/>
    </row>
    <row r="74" spans="1:32" s="154" customFormat="1" ht="65.25" customHeight="1">
      <c r="A74" s="97" t="s">
        <v>140</v>
      </c>
      <c r="B74" s="152" t="s">
        <v>141</v>
      </c>
      <c r="C74" s="73"/>
      <c r="D74" s="158"/>
      <c r="E74" s="134"/>
      <c r="F74" s="134"/>
      <c r="G74" s="97"/>
      <c r="H74" s="97"/>
      <c r="I74" s="97"/>
      <c r="J74" s="98"/>
      <c r="K74" s="73"/>
      <c r="L74" s="102"/>
      <c r="M74" s="97"/>
      <c r="N74" s="134" t="s">
        <v>33</v>
      </c>
      <c r="O74" s="97"/>
      <c r="P74" s="97"/>
      <c r="Q74" s="97"/>
      <c r="R74" s="97"/>
      <c r="S74" s="98"/>
      <c r="T74" s="85"/>
      <c r="U74" s="102"/>
      <c r="V74" s="97"/>
      <c r="W74" s="97"/>
      <c r="X74" s="134"/>
      <c r="Y74" s="97"/>
      <c r="Z74" s="97"/>
      <c r="AA74" s="91" t="s">
        <v>34</v>
      </c>
      <c r="AB74" s="92"/>
      <c r="AC74" s="93"/>
      <c r="AD74" s="93"/>
      <c r="AE74" s="94"/>
      <c r="AF74" s="61"/>
    </row>
    <row r="75" spans="1:32" s="154" customFormat="1" ht="120" customHeight="1">
      <c r="A75" s="97" t="s">
        <v>142</v>
      </c>
      <c r="B75" s="155" t="s">
        <v>143</v>
      </c>
      <c r="C75" s="73"/>
      <c r="D75" s="134"/>
      <c r="E75" s="134" t="s">
        <v>33</v>
      </c>
      <c r="F75" s="134"/>
      <c r="G75" s="97"/>
      <c r="H75" s="97"/>
      <c r="I75" s="97"/>
      <c r="J75" s="98"/>
      <c r="K75" s="73"/>
      <c r="L75" s="102"/>
      <c r="M75" s="97"/>
      <c r="N75" s="100"/>
      <c r="O75" s="97"/>
      <c r="P75" s="97"/>
      <c r="Q75" s="97"/>
      <c r="R75" s="97"/>
      <c r="S75" s="98"/>
      <c r="T75" s="85"/>
      <c r="U75" s="102"/>
      <c r="V75" s="97"/>
      <c r="W75" s="97"/>
      <c r="X75" s="134"/>
      <c r="Y75" s="97"/>
      <c r="Z75" s="97"/>
      <c r="AA75" s="91" t="s">
        <v>34</v>
      </c>
      <c r="AB75" s="92"/>
      <c r="AC75" s="93"/>
      <c r="AD75" s="93"/>
      <c r="AE75" s="94"/>
      <c r="AF75" s="61"/>
    </row>
    <row r="76" spans="1:32" s="154" customFormat="1" ht="145.5" customHeight="1">
      <c r="A76" s="97" t="s">
        <v>144</v>
      </c>
      <c r="B76" s="152" t="s">
        <v>145</v>
      </c>
      <c r="C76" s="73"/>
      <c r="D76" s="158"/>
      <c r="E76" s="134"/>
      <c r="F76" s="134"/>
      <c r="G76" s="97"/>
      <c r="H76" s="97"/>
      <c r="I76" s="97"/>
      <c r="J76" s="98"/>
      <c r="K76" s="73" t="s">
        <v>33</v>
      </c>
      <c r="L76" s="102"/>
      <c r="M76" s="97"/>
      <c r="N76" s="100"/>
      <c r="O76" s="97"/>
      <c r="P76" s="97"/>
      <c r="Q76" s="97"/>
      <c r="R76" s="97"/>
      <c r="S76" s="98"/>
      <c r="T76" s="85"/>
      <c r="U76" s="102"/>
      <c r="V76" s="97"/>
      <c r="W76" s="97"/>
      <c r="X76" s="134"/>
      <c r="Y76" s="97"/>
      <c r="Z76" s="97"/>
      <c r="AA76" s="91" t="s">
        <v>34</v>
      </c>
      <c r="AB76" s="92"/>
      <c r="AC76" s="93"/>
      <c r="AD76" s="93"/>
      <c r="AE76" s="94"/>
      <c r="AF76" s="61"/>
    </row>
    <row r="77" spans="1:32" s="154" customFormat="1" ht="50.25" customHeight="1">
      <c r="A77" s="97" t="s">
        <v>146</v>
      </c>
      <c r="B77" s="152" t="s">
        <v>147</v>
      </c>
      <c r="C77" s="73"/>
      <c r="D77" s="158"/>
      <c r="E77" s="134"/>
      <c r="F77" s="134"/>
      <c r="G77" s="97"/>
      <c r="H77" s="97"/>
      <c r="I77" s="97"/>
      <c r="J77" s="98"/>
      <c r="K77" s="73"/>
      <c r="L77" s="102"/>
      <c r="M77" s="97"/>
      <c r="N77" s="100"/>
      <c r="O77" s="97"/>
      <c r="P77" s="97"/>
      <c r="Q77" s="97"/>
      <c r="R77" s="97"/>
      <c r="S77" s="98"/>
      <c r="T77" s="85"/>
      <c r="U77" s="102"/>
      <c r="V77" s="97"/>
      <c r="W77" s="97"/>
      <c r="X77" s="134"/>
      <c r="Y77" s="97"/>
      <c r="Z77" s="134" t="s">
        <v>33</v>
      </c>
      <c r="AA77" s="91" t="s">
        <v>34</v>
      </c>
      <c r="AB77" s="92"/>
      <c r="AC77" s="93"/>
      <c r="AD77" s="93"/>
      <c r="AE77" s="94"/>
      <c r="AF77" s="61"/>
    </row>
    <row r="78" spans="1:32" s="154" customFormat="1" ht="75.75" customHeight="1">
      <c r="A78" s="97" t="s">
        <v>148</v>
      </c>
      <c r="B78" s="155" t="s">
        <v>149</v>
      </c>
      <c r="C78" s="156"/>
      <c r="D78" s="158"/>
      <c r="E78" s="134"/>
      <c r="F78" s="134" t="s">
        <v>33</v>
      </c>
      <c r="G78" s="97"/>
      <c r="H78" s="97"/>
      <c r="I78" s="97"/>
      <c r="J78" s="98"/>
      <c r="K78" s="156"/>
      <c r="L78" s="102"/>
      <c r="M78" s="97"/>
      <c r="N78" s="100"/>
      <c r="O78" s="97"/>
      <c r="P78" s="97"/>
      <c r="Q78" s="97"/>
      <c r="R78" s="97"/>
      <c r="S78" s="98"/>
      <c r="T78" s="157"/>
      <c r="U78" s="102"/>
      <c r="V78" s="97"/>
      <c r="W78" s="97"/>
      <c r="X78" s="134"/>
      <c r="Y78" s="97"/>
      <c r="Z78" s="97"/>
      <c r="AA78" s="91" t="s">
        <v>34</v>
      </c>
      <c r="AB78" s="149"/>
      <c r="AC78" s="93"/>
      <c r="AD78" s="93"/>
      <c r="AE78" s="94"/>
      <c r="AF78" s="61"/>
    </row>
    <row r="79" spans="1:32" s="154" customFormat="1" ht="30.75" customHeight="1">
      <c r="A79" s="150">
        <v>11</v>
      </c>
      <c r="B79" s="70" t="s">
        <v>150</v>
      </c>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row>
    <row r="80" spans="1:32" s="154" customFormat="1" ht="126.75" customHeight="1">
      <c r="A80" s="97" t="s">
        <v>151</v>
      </c>
      <c r="B80" s="152" t="s">
        <v>152</v>
      </c>
      <c r="C80" s="119"/>
      <c r="D80" s="158"/>
      <c r="E80" s="134" t="s">
        <v>33</v>
      </c>
      <c r="F80" s="134"/>
      <c r="G80" s="97"/>
      <c r="H80" s="97"/>
      <c r="I80" s="97"/>
      <c r="J80" s="97"/>
      <c r="K80" s="119"/>
      <c r="L80" s="97"/>
      <c r="M80" s="97"/>
      <c r="N80" s="100"/>
      <c r="O80" s="97"/>
      <c r="P80" s="97"/>
      <c r="Q80" s="97"/>
      <c r="R80" s="97"/>
      <c r="S80" s="98"/>
      <c r="T80" s="119"/>
      <c r="U80" s="102"/>
      <c r="V80" s="97"/>
      <c r="W80" s="97"/>
      <c r="X80" s="134"/>
      <c r="Y80" s="97"/>
      <c r="Z80" s="97"/>
      <c r="AA80" s="91"/>
      <c r="AB80" s="149"/>
      <c r="AC80" s="93"/>
      <c r="AD80" s="93"/>
      <c r="AE80" s="94"/>
      <c r="AF80" s="61"/>
    </row>
    <row r="81" spans="1:32" s="154" customFormat="1" ht="73.5" customHeight="1">
      <c r="A81" s="97" t="s">
        <v>153</v>
      </c>
      <c r="B81" s="155" t="s">
        <v>154</v>
      </c>
      <c r="C81" s="73"/>
      <c r="D81" s="158"/>
      <c r="E81" s="134"/>
      <c r="F81" s="134"/>
      <c r="G81" s="97"/>
      <c r="H81" s="134" t="s">
        <v>33</v>
      </c>
      <c r="I81" s="97"/>
      <c r="J81" s="97"/>
      <c r="K81" s="73"/>
      <c r="L81" s="97"/>
      <c r="M81" s="97"/>
      <c r="N81" s="134" t="s">
        <v>33</v>
      </c>
      <c r="O81" s="97"/>
      <c r="P81" s="97"/>
      <c r="Q81" s="97"/>
      <c r="R81" s="97"/>
      <c r="S81" s="98"/>
      <c r="T81" s="85" t="s">
        <v>33</v>
      </c>
      <c r="U81" s="102"/>
      <c r="V81" s="97"/>
      <c r="W81" s="97"/>
      <c r="X81" s="134"/>
      <c r="Y81" s="97"/>
      <c r="Z81" s="134" t="s">
        <v>33</v>
      </c>
      <c r="AA81" s="91"/>
      <c r="AB81" s="149"/>
      <c r="AC81" s="93"/>
      <c r="AD81" s="93"/>
      <c r="AE81" s="94"/>
      <c r="AF81" s="61"/>
    </row>
    <row r="82" spans="1:32" s="154" customFormat="1" ht="194.25" customHeight="1">
      <c r="A82" s="97" t="s">
        <v>155</v>
      </c>
      <c r="B82" s="155" t="s">
        <v>156</v>
      </c>
      <c r="C82" s="156"/>
      <c r="D82" s="158"/>
      <c r="E82" s="134"/>
      <c r="F82" s="134" t="s">
        <v>33</v>
      </c>
      <c r="G82" s="97"/>
      <c r="H82" s="97"/>
      <c r="I82" s="97"/>
      <c r="J82" s="97"/>
      <c r="K82" s="156"/>
      <c r="L82" s="97"/>
      <c r="M82" s="97"/>
      <c r="N82" s="100"/>
      <c r="O82" s="97"/>
      <c r="P82" s="97"/>
      <c r="Q82" s="97"/>
      <c r="R82" s="97"/>
      <c r="S82" s="98"/>
      <c r="T82" s="156"/>
      <c r="U82" s="102"/>
      <c r="V82" s="97"/>
      <c r="W82" s="97"/>
      <c r="X82" s="134"/>
      <c r="Y82" s="97"/>
      <c r="Z82" s="97"/>
      <c r="AA82" s="91"/>
      <c r="AB82" s="149"/>
      <c r="AC82" s="93"/>
      <c r="AD82" s="93"/>
      <c r="AE82" s="94"/>
      <c r="AF82" s="61"/>
    </row>
    <row r="83" spans="1:32" s="170" customFormat="1" ht="16.5" customHeight="1">
      <c r="A83" s="161"/>
      <c r="B83" s="162" t="s">
        <v>157</v>
      </c>
      <c r="C83" s="163"/>
      <c r="D83" s="163"/>
      <c r="E83" s="163"/>
      <c r="F83" s="163"/>
      <c r="G83" s="163"/>
      <c r="H83" s="163"/>
      <c r="I83" s="163"/>
      <c r="J83" s="163"/>
      <c r="K83" s="163"/>
      <c r="L83" s="163"/>
      <c r="M83" s="163"/>
      <c r="N83" s="163"/>
      <c r="O83" s="163"/>
      <c r="P83" s="164"/>
      <c r="Q83" s="164"/>
      <c r="R83" s="164"/>
      <c r="S83" s="164"/>
      <c r="T83" s="164"/>
      <c r="U83" s="164"/>
      <c r="V83" s="164"/>
      <c r="W83" s="164"/>
      <c r="X83" s="164"/>
      <c r="Y83" s="164"/>
      <c r="Z83" s="164"/>
      <c r="AA83" s="165">
        <f>COUNTIF(AA16:AA61,"si")</f>
        <v>36</v>
      </c>
      <c r="AB83" s="166">
        <f>SUM(AB16:AB61)</f>
        <v>86.5</v>
      </c>
      <c r="AC83" s="167">
        <f>COUNTIF(AC16:AC61,"si")</f>
        <v>27</v>
      </c>
      <c r="AD83" s="168">
        <f>COUNTIF(AD25:AD41,"X")</f>
        <v>0</v>
      </c>
      <c r="AE83" s="169">
        <f>SUM(AE16:AE61)</f>
        <v>0</v>
      </c>
      <c r="AF83" s="169">
        <f>SUM(AF16:AF61)</f>
        <v>8650</v>
      </c>
    </row>
    <row r="84" spans="1:32" ht="17.25" customHeight="1">
      <c r="A84" s="161"/>
      <c r="B84" s="162"/>
      <c r="C84" s="163"/>
      <c r="D84" s="163"/>
      <c r="E84" s="163"/>
      <c r="F84" s="163"/>
      <c r="G84" s="163"/>
      <c r="H84" s="163"/>
      <c r="I84" s="163"/>
      <c r="J84" s="163"/>
      <c r="K84" s="163"/>
      <c r="L84" s="163"/>
      <c r="M84" s="163"/>
      <c r="N84" s="163"/>
      <c r="O84" s="163"/>
      <c r="P84" s="164"/>
      <c r="Q84" s="164"/>
      <c r="R84" s="164"/>
      <c r="S84" s="164"/>
      <c r="T84" s="164"/>
      <c r="U84" s="164"/>
      <c r="V84" s="164"/>
      <c r="W84" s="164"/>
      <c r="X84" s="164"/>
      <c r="Y84" s="164"/>
      <c r="Z84" s="164"/>
      <c r="AA84" s="171" t="s">
        <v>158</v>
      </c>
      <c r="AB84" s="171"/>
      <c r="AC84" s="171"/>
      <c r="AD84" s="171"/>
      <c r="AE84" s="172">
        <f>+AF83/AB83</f>
        <v>100</v>
      </c>
      <c r="AF84" s="172"/>
    </row>
    <row r="85" spans="1:32" ht="12.75">
      <c r="A85" s="173"/>
      <c r="B85" s="162"/>
      <c r="C85" s="163"/>
      <c r="D85" s="163"/>
      <c r="E85" s="163"/>
      <c r="F85" s="163"/>
      <c r="G85" s="163"/>
      <c r="H85" s="163"/>
      <c r="I85" s="163"/>
      <c r="J85" s="163"/>
      <c r="K85" s="163"/>
      <c r="L85" s="163"/>
      <c r="M85" s="163"/>
      <c r="N85" s="163"/>
      <c r="O85" s="163"/>
      <c r="P85" s="174"/>
      <c r="Q85" s="174"/>
      <c r="R85" s="174"/>
      <c r="S85" s="174"/>
      <c r="T85" s="174"/>
      <c r="U85" s="174"/>
      <c r="V85" s="174"/>
      <c r="W85" s="174"/>
      <c r="X85" s="174"/>
      <c r="Y85" s="175">
        <f>SUMIF(AE16:AE61,"No se Evalúa en esta auditoría",AB16:AB41)</f>
        <v>0</v>
      </c>
      <c r="Z85" s="176"/>
      <c r="AA85" s="171"/>
      <c r="AB85" s="171"/>
      <c r="AC85" s="171"/>
      <c r="AD85" s="171"/>
      <c r="AE85" s="172"/>
      <c r="AF85" s="172"/>
    </row>
    <row r="86" spans="2:32" ht="12.75">
      <c r="B86" s="177"/>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row>
    <row r="87" spans="3:32" ht="12.75">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row>
    <row r="90" ht="12.75">
      <c r="C90" s="179"/>
    </row>
    <row r="91" ht="12.75">
      <c r="C91" s="179"/>
    </row>
    <row r="92" ht="12.75">
      <c r="C92" s="179"/>
    </row>
  </sheetData>
  <sheetProtection selectLockedCells="1" selectUnlockedCells="1"/>
  <mergeCells count="52">
    <mergeCell ref="A1:AF1"/>
    <mergeCell ref="A2:AF2"/>
    <mergeCell ref="R4:U4"/>
    <mergeCell ref="G6:O6"/>
    <mergeCell ref="P6:Q6"/>
    <mergeCell ref="R6:U6"/>
    <mergeCell ref="V6:W6"/>
    <mergeCell ref="X6:Z6"/>
    <mergeCell ref="AD6:AE6"/>
    <mergeCell ref="G7:O7"/>
    <mergeCell ref="G8:O8"/>
    <mergeCell ref="P8:Q8"/>
    <mergeCell ref="R8:U8"/>
    <mergeCell ref="V8:Y8"/>
    <mergeCell ref="G9:O9"/>
    <mergeCell ref="P9:Q9"/>
    <mergeCell ref="R9:U9"/>
    <mergeCell ref="V9:Y9"/>
    <mergeCell ref="G10:O10"/>
    <mergeCell ref="P10:Q10"/>
    <mergeCell ref="R10:U10"/>
    <mergeCell ref="V10:Y10"/>
    <mergeCell ref="G11:O11"/>
    <mergeCell ref="AC11:AE11"/>
    <mergeCell ref="C12:Z12"/>
    <mergeCell ref="AC12:AE12"/>
    <mergeCell ref="A13:A14"/>
    <mergeCell ref="B13:B14"/>
    <mergeCell ref="C13:Z13"/>
    <mergeCell ref="AC13:AE13"/>
    <mergeCell ref="B15:AF15"/>
    <mergeCell ref="B20:AF20"/>
    <mergeCell ref="B25:AF25"/>
    <mergeCell ref="B28:AF28"/>
    <mergeCell ref="B32:AF32"/>
    <mergeCell ref="B38:AF38"/>
    <mergeCell ref="C39:C44"/>
    <mergeCell ref="K39:K44"/>
    <mergeCell ref="T39:T44"/>
    <mergeCell ref="B45:AF45"/>
    <mergeCell ref="B55:AF55"/>
    <mergeCell ref="C59:C61"/>
    <mergeCell ref="B62:AF62"/>
    <mergeCell ref="C63:C71"/>
    <mergeCell ref="B72:AF72"/>
    <mergeCell ref="B79:AF79"/>
    <mergeCell ref="B83:B85"/>
    <mergeCell ref="C83:O85"/>
    <mergeCell ref="AA84:AD85"/>
    <mergeCell ref="AE84:AF85"/>
    <mergeCell ref="C86:AF86"/>
    <mergeCell ref="C87:AF87"/>
  </mergeCells>
  <printOptions verticalCentered="1"/>
  <pageMargins left="0.43333333333333335" right="0" top="0.19652777777777777" bottom="0.19652777777777777" header="0.5118055555555555" footer="0.5118055555555555"/>
  <pageSetup horizontalDpi="300" verticalDpi="300" orientation="portrait" scale="49"/>
  <legacyDrawing r:id="rId1"/>
</worksheet>
</file>

<file path=xl/worksheets/sheet2.xml><?xml version="1.0" encoding="utf-8"?>
<worksheet xmlns="http://schemas.openxmlformats.org/spreadsheetml/2006/main" xmlns:r="http://schemas.openxmlformats.org/officeDocument/2006/relationships">
  <sheetPr codeName="Hoja3"/>
  <dimension ref="A1:J109"/>
  <sheetViews>
    <sheetView view="pageBreakPreview" zoomScaleNormal="70" zoomScaleSheetLayoutView="100" workbookViewId="0" topLeftCell="A31">
      <selection activeCell="C122" sqref="C122"/>
    </sheetView>
  </sheetViews>
  <sheetFormatPr defaultColWidth="11.421875" defaultRowHeight="12.75"/>
  <cols>
    <col min="1" max="1" width="11.421875" style="180" customWidth="1"/>
    <col min="2" max="2" width="7.140625" style="180" customWidth="1"/>
    <col min="3" max="3" width="58.8515625" style="181" customWidth="1"/>
    <col min="4" max="4" width="24.421875" style="181" customWidth="1"/>
    <col min="5" max="5" width="20.00390625" style="181" customWidth="1"/>
    <col min="6" max="6" width="17.57421875" style="181" customWidth="1"/>
    <col min="8" max="8" width="40.8515625" style="0" customWidth="1"/>
    <col min="9" max="9" width="26.421875" style="0" customWidth="1"/>
  </cols>
  <sheetData>
    <row r="1" spans="1:10" ht="32.25" customHeight="1">
      <c r="A1" s="182"/>
      <c r="B1" s="183" t="s">
        <v>159</v>
      </c>
      <c r="C1" s="183"/>
      <c r="D1" s="183"/>
      <c r="E1" s="183"/>
      <c r="F1" s="184"/>
      <c r="G1" s="184"/>
      <c r="H1" s="184"/>
      <c r="I1" s="184"/>
      <c r="J1" s="184"/>
    </row>
    <row r="2" spans="1:10" ht="33" customHeight="1">
      <c r="A2" s="182"/>
      <c r="B2" s="185" t="s">
        <v>160</v>
      </c>
      <c r="C2" s="185"/>
      <c r="D2" s="185"/>
      <c r="E2" s="185"/>
      <c r="F2" s="186"/>
      <c r="G2" s="186"/>
      <c r="H2" s="186"/>
      <c r="I2" s="186"/>
      <c r="J2" s="186"/>
    </row>
    <row r="3" spans="1:2" ht="30.75" customHeight="1">
      <c r="A3" s="182"/>
      <c r="B3" s="182"/>
    </row>
    <row r="4" spans="2:9" ht="21" customHeight="1">
      <c r="B4" s="187"/>
      <c r="C4" s="187"/>
      <c r="D4" s="188" t="s">
        <v>161</v>
      </c>
      <c r="E4" s="188" t="s">
        <v>162</v>
      </c>
      <c r="G4" s="141" t="s">
        <v>163</v>
      </c>
      <c r="H4" s="141" t="s">
        <v>164</v>
      </c>
      <c r="I4" s="141" t="s">
        <v>165</v>
      </c>
    </row>
    <row r="5" spans="2:9" ht="54.75" customHeight="1">
      <c r="B5" s="189">
        <v>1</v>
      </c>
      <c r="C5" s="190" t="s">
        <v>166</v>
      </c>
      <c r="D5" s="191">
        <f>+I5</f>
        <v>0.12</v>
      </c>
      <c r="E5" s="188"/>
      <c r="G5" s="97">
        <v>1</v>
      </c>
      <c r="H5" s="192" t="s">
        <v>167</v>
      </c>
      <c r="I5" s="193">
        <v>0.12</v>
      </c>
    </row>
    <row r="6" spans="2:9" ht="57" customHeight="1">
      <c r="B6" s="146" t="s">
        <v>31</v>
      </c>
      <c r="C6" s="194" t="s">
        <v>168</v>
      </c>
      <c r="D6" s="195">
        <v>0.1</v>
      </c>
      <c r="E6" s="196">
        <v>1</v>
      </c>
      <c r="G6" s="97">
        <v>2</v>
      </c>
      <c r="H6" s="192" t="s">
        <v>169</v>
      </c>
      <c r="I6" s="193">
        <v>0.06</v>
      </c>
    </row>
    <row r="7" spans="2:9" s="180" customFormat="1" ht="63" customHeight="1">
      <c r="B7" s="146" t="s">
        <v>35</v>
      </c>
      <c r="C7" s="194" t="s">
        <v>170</v>
      </c>
      <c r="D7" s="195">
        <v>0.2</v>
      </c>
      <c r="E7" s="196">
        <v>3</v>
      </c>
      <c r="F7" s="197"/>
      <c r="G7" s="97">
        <v>3</v>
      </c>
      <c r="H7" s="192" t="s">
        <v>171</v>
      </c>
      <c r="I7" s="198">
        <v>0.03</v>
      </c>
    </row>
    <row r="8" spans="1:9" s="43" customFormat="1" ht="98.25" customHeight="1">
      <c r="A8" s="180"/>
      <c r="B8" s="146" t="s">
        <v>37</v>
      </c>
      <c r="C8" s="194" t="s">
        <v>172</v>
      </c>
      <c r="D8" s="195">
        <v>0.3</v>
      </c>
      <c r="E8" s="196">
        <v>4</v>
      </c>
      <c r="F8" s="199"/>
      <c r="G8" s="97">
        <v>4</v>
      </c>
      <c r="H8" s="192" t="s">
        <v>173</v>
      </c>
      <c r="I8" s="193">
        <v>0.04</v>
      </c>
    </row>
    <row r="9" spans="2:9" ht="49.5" customHeight="1">
      <c r="B9" s="146" t="s">
        <v>39</v>
      </c>
      <c r="C9" s="194" t="s">
        <v>174</v>
      </c>
      <c r="D9" s="195">
        <v>0.4</v>
      </c>
      <c r="E9" s="196">
        <v>7</v>
      </c>
      <c r="G9" s="97">
        <v>5</v>
      </c>
      <c r="H9" s="192" t="s">
        <v>175</v>
      </c>
      <c r="I9" s="193">
        <v>0.1</v>
      </c>
    </row>
    <row r="10" spans="3:9" ht="57" customHeight="1">
      <c r="C10" s="200" t="s">
        <v>176</v>
      </c>
      <c r="D10" s="201">
        <f>+D6+D7+D8+D9</f>
        <v>1</v>
      </c>
      <c r="E10" s="202">
        <f>SUM(E6:E9)</f>
        <v>15</v>
      </c>
      <c r="G10" s="97">
        <v>6</v>
      </c>
      <c r="H10" s="203" t="s">
        <v>177</v>
      </c>
      <c r="I10" s="193">
        <v>0.1</v>
      </c>
    </row>
    <row r="11" spans="1:9" s="154" customFormat="1" ht="39.75" customHeight="1">
      <c r="A11" s="180"/>
      <c r="B11" s="204"/>
      <c r="F11" s="205"/>
      <c r="G11" s="97">
        <v>7</v>
      </c>
      <c r="H11" s="203" t="s">
        <v>178</v>
      </c>
      <c r="I11" s="193">
        <v>0.14</v>
      </c>
    </row>
    <row r="12" spans="1:9" s="154" customFormat="1" ht="39.75" customHeight="1">
      <c r="A12" s="180"/>
      <c r="B12" s="206"/>
      <c r="C12" s="207"/>
      <c r="D12" s="188" t="s">
        <v>161</v>
      </c>
      <c r="E12" s="188" t="s">
        <v>162</v>
      </c>
      <c r="F12" s="205"/>
      <c r="G12" s="97">
        <v>8</v>
      </c>
      <c r="H12" s="203" t="s">
        <v>179</v>
      </c>
      <c r="I12" s="193">
        <v>0.09</v>
      </c>
    </row>
    <row r="13" spans="1:9" s="154" customFormat="1" ht="72" customHeight="1">
      <c r="A13" s="180"/>
      <c r="B13" s="208">
        <v>2</v>
      </c>
      <c r="C13" s="209" t="s">
        <v>41</v>
      </c>
      <c r="D13" s="191">
        <f>+I6</f>
        <v>0.06</v>
      </c>
      <c r="E13" s="188"/>
      <c r="F13" s="205"/>
      <c r="G13" s="97">
        <v>9</v>
      </c>
      <c r="H13" s="203" t="s">
        <v>180</v>
      </c>
      <c r="I13" s="193">
        <v>0.14</v>
      </c>
    </row>
    <row r="14" spans="1:9" s="154" customFormat="1" ht="111" customHeight="1">
      <c r="A14" s="180"/>
      <c r="B14" s="148" t="s">
        <v>42</v>
      </c>
      <c r="C14" s="210" t="s">
        <v>43</v>
      </c>
      <c r="D14" s="195">
        <v>0.05</v>
      </c>
      <c r="E14" s="211">
        <v>0.5</v>
      </c>
      <c r="F14" s="205"/>
      <c r="G14" s="97">
        <v>10</v>
      </c>
      <c r="H14" s="192" t="s">
        <v>181</v>
      </c>
      <c r="I14" s="193">
        <v>0.1</v>
      </c>
    </row>
    <row r="15" spans="1:9" s="154" customFormat="1" ht="84.75" customHeight="1">
      <c r="A15" s="180"/>
      <c r="B15" s="148" t="s">
        <v>44</v>
      </c>
      <c r="C15" s="210" t="s">
        <v>45</v>
      </c>
      <c r="D15" s="195">
        <v>0.4</v>
      </c>
      <c r="E15" s="196">
        <v>2</v>
      </c>
      <c r="F15" s="205"/>
      <c r="G15" s="97">
        <v>11</v>
      </c>
      <c r="H15" s="203" t="s">
        <v>182</v>
      </c>
      <c r="I15" s="193">
        <v>0.08</v>
      </c>
    </row>
    <row r="16" spans="1:9" s="154" customFormat="1" ht="68.25" customHeight="1">
      <c r="A16" s="180"/>
      <c r="B16" s="148" t="s">
        <v>46</v>
      </c>
      <c r="C16" s="212" t="s">
        <v>47</v>
      </c>
      <c r="D16" s="195">
        <v>0.4</v>
      </c>
      <c r="E16" s="196">
        <v>2</v>
      </c>
      <c r="F16" s="205"/>
      <c r="H16" s="213" t="s">
        <v>183</v>
      </c>
      <c r="I16" s="214">
        <f>SUM(I5:I15)</f>
        <v>1</v>
      </c>
    </row>
    <row r="17" spans="1:6" s="154" customFormat="1" ht="59.25" customHeight="1">
      <c r="A17" s="180"/>
      <c r="B17" s="110" t="s">
        <v>48</v>
      </c>
      <c r="C17" s="212" t="s">
        <v>49</v>
      </c>
      <c r="D17" s="195">
        <v>0.15</v>
      </c>
      <c r="E17" s="196">
        <v>1</v>
      </c>
      <c r="F17" s="205"/>
    </row>
    <row r="18" spans="1:8" s="154" customFormat="1" ht="27" customHeight="1">
      <c r="A18" s="180"/>
      <c r="B18" s="204"/>
      <c r="C18" s="200" t="s">
        <v>176</v>
      </c>
      <c r="D18" s="201">
        <f>+D14+D15+D16+D17</f>
        <v>1</v>
      </c>
      <c r="E18" s="202">
        <f>SUM(E14:E17)</f>
        <v>5.5</v>
      </c>
      <c r="F18" s="197"/>
      <c r="G18" s="204"/>
      <c r="H18" s="215"/>
    </row>
    <row r="19" spans="1:8" s="154" customFormat="1" ht="15.75" customHeight="1">
      <c r="A19" s="216"/>
      <c r="B19" s="216"/>
      <c r="C19" s="216"/>
      <c r="D19" s="216"/>
      <c r="E19" s="216"/>
      <c r="F19" s="197"/>
      <c r="G19" s="180"/>
      <c r="H19" s="180"/>
    </row>
    <row r="20" spans="1:8" s="154" customFormat="1" ht="46.5" customHeight="1">
      <c r="A20" s="180"/>
      <c r="B20" s="204"/>
      <c r="C20" s="217"/>
      <c r="D20" s="188" t="s">
        <v>161</v>
      </c>
      <c r="E20" s="188" t="s">
        <v>162</v>
      </c>
      <c r="F20" s="197"/>
      <c r="G20" s="180"/>
      <c r="H20" s="180"/>
    </row>
    <row r="21" spans="1:8" s="154" customFormat="1" ht="78.75" customHeight="1">
      <c r="A21" s="180"/>
      <c r="B21" s="208">
        <v>3</v>
      </c>
      <c r="C21" s="209" t="s">
        <v>50</v>
      </c>
      <c r="D21" s="191">
        <f>+I7</f>
        <v>0.03</v>
      </c>
      <c r="E21" s="188"/>
      <c r="F21" s="205"/>
      <c r="G21" s="180"/>
      <c r="H21" s="180"/>
    </row>
    <row r="22" spans="1:8" s="154" customFormat="1" ht="59.25" customHeight="1">
      <c r="A22" s="180"/>
      <c r="B22" s="110" t="s">
        <v>51</v>
      </c>
      <c r="C22" s="210" t="s">
        <v>52</v>
      </c>
      <c r="D22" s="218">
        <v>0.2</v>
      </c>
      <c r="E22" s="211">
        <v>1.8</v>
      </c>
      <c r="F22" s="205"/>
      <c r="G22" s="180"/>
      <c r="H22" s="180"/>
    </row>
    <row r="23" spans="1:8" s="154" customFormat="1" ht="72.75" customHeight="1">
      <c r="A23" s="180"/>
      <c r="B23" s="110" t="s">
        <v>53</v>
      </c>
      <c r="C23" s="212" t="s">
        <v>184</v>
      </c>
      <c r="D23" s="218">
        <v>0.8</v>
      </c>
      <c r="E23" s="211">
        <v>1.2</v>
      </c>
      <c r="F23" s="205"/>
      <c r="G23" s="180"/>
      <c r="H23" s="180"/>
    </row>
    <row r="24" spans="2:8" ht="21.75" customHeight="1">
      <c r="B24" s="79"/>
      <c r="C24" s="200" t="s">
        <v>176</v>
      </c>
      <c r="D24" s="201">
        <f>+D22+D23</f>
        <v>1</v>
      </c>
      <c r="E24" s="219">
        <f>SUM(E22:E23)</f>
        <v>3</v>
      </c>
      <c r="G24" s="43"/>
      <c r="H24" s="43"/>
    </row>
    <row r="25" spans="1:8" ht="21.75" customHeight="1">
      <c r="A25" s="9"/>
      <c r="B25" s="220"/>
      <c r="C25" s="221"/>
      <c r="D25" s="222"/>
      <c r="E25" s="223"/>
      <c r="G25" s="43"/>
      <c r="H25" s="43"/>
    </row>
    <row r="26" spans="1:8" ht="21.75" customHeight="1">
      <c r="A26" s="9"/>
      <c r="B26" s="206"/>
      <c r="C26" s="207"/>
      <c r="D26" s="188" t="s">
        <v>161</v>
      </c>
      <c r="E26" s="188" t="s">
        <v>162</v>
      </c>
      <c r="G26" s="43"/>
      <c r="H26" s="43"/>
    </row>
    <row r="27" spans="1:8" ht="66.75" customHeight="1">
      <c r="A27" s="9"/>
      <c r="B27" s="208">
        <v>4</v>
      </c>
      <c r="C27" s="209" t="s">
        <v>41</v>
      </c>
      <c r="D27" s="191">
        <f>+I8</f>
        <v>0.04</v>
      </c>
      <c r="E27" s="188"/>
      <c r="G27" s="43"/>
      <c r="H27" s="43"/>
    </row>
    <row r="28" spans="1:8" ht="12.75">
      <c r="A28" s="9"/>
      <c r="B28" s="148" t="s">
        <v>56</v>
      </c>
      <c r="C28" s="113" t="s">
        <v>57</v>
      </c>
      <c r="D28" s="195">
        <v>0.4</v>
      </c>
      <c r="E28" s="211">
        <v>1.5</v>
      </c>
      <c r="G28" s="43"/>
      <c r="H28" s="43"/>
    </row>
    <row r="29" spans="1:8" ht="92.25" customHeight="1">
      <c r="A29" s="9"/>
      <c r="B29" s="148" t="s">
        <v>58</v>
      </c>
      <c r="C29" s="113" t="s">
        <v>59</v>
      </c>
      <c r="D29" s="195">
        <v>0.4</v>
      </c>
      <c r="E29" s="211">
        <v>1.5</v>
      </c>
      <c r="G29" s="43"/>
      <c r="H29" s="43"/>
    </row>
    <row r="30" spans="1:8" ht="76.5" customHeight="1">
      <c r="A30" s="9"/>
      <c r="B30" s="110" t="s">
        <v>60</v>
      </c>
      <c r="C30" s="113" t="s">
        <v>61</v>
      </c>
      <c r="D30" s="195">
        <v>0.2</v>
      </c>
      <c r="E30" s="196">
        <v>1</v>
      </c>
      <c r="G30" s="43"/>
      <c r="H30" s="43"/>
    </row>
    <row r="31" spans="1:8" ht="21.75" customHeight="1">
      <c r="A31" s="9"/>
      <c r="B31" s="204"/>
      <c r="C31" s="224" t="s">
        <v>176</v>
      </c>
      <c r="D31" s="225">
        <f>SUM(D28:D30)</f>
        <v>1</v>
      </c>
      <c r="E31" s="226">
        <f>SUM(E28:E30)</f>
        <v>4</v>
      </c>
      <c r="G31" s="43"/>
      <c r="H31" s="43"/>
    </row>
    <row r="32" spans="1:8" ht="21.75" customHeight="1">
      <c r="A32" s="9"/>
      <c r="B32" s="220"/>
      <c r="C32" s="221"/>
      <c r="D32" s="222"/>
      <c r="E32" s="223"/>
      <c r="G32" s="43"/>
      <c r="H32" s="43"/>
    </row>
    <row r="33" spans="1:8" ht="18.75" customHeight="1">
      <c r="A33" s="216"/>
      <c r="B33" s="216"/>
      <c r="C33" s="216"/>
      <c r="D33" s="216"/>
      <c r="E33" s="216"/>
      <c r="G33" s="43"/>
      <c r="H33" s="43"/>
    </row>
    <row r="34" spans="2:8" ht="41.25" customHeight="1">
      <c r="B34" s="227"/>
      <c r="C34" s="228"/>
      <c r="D34" s="188" t="s">
        <v>161</v>
      </c>
      <c r="E34" s="188" t="s">
        <v>162</v>
      </c>
      <c r="G34" s="43"/>
      <c r="H34" s="43"/>
    </row>
    <row r="35" spans="2:6" s="180" customFormat="1" ht="51.75" customHeight="1">
      <c r="B35" s="208">
        <v>5</v>
      </c>
      <c r="C35" s="209" t="s">
        <v>62</v>
      </c>
      <c r="D35" s="191">
        <f>+I8</f>
        <v>0.04</v>
      </c>
      <c r="E35" s="188"/>
      <c r="F35" s="197"/>
    </row>
    <row r="36" spans="2:6" s="180" customFormat="1" ht="123" customHeight="1">
      <c r="B36" s="110" t="s">
        <v>63</v>
      </c>
      <c r="C36" s="210" t="s">
        <v>64</v>
      </c>
      <c r="D36" s="218">
        <v>0.1</v>
      </c>
      <c r="E36" s="196">
        <v>1</v>
      </c>
      <c r="F36" s="197"/>
    </row>
    <row r="37" spans="2:6" s="180" customFormat="1" ht="39" customHeight="1">
      <c r="B37" s="110" t="s">
        <v>65</v>
      </c>
      <c r="C37" s="212" t="s">
        <v>66</v>
      </c>
      <c r="D37" s="218">
        <v>0.5</v>
      </c>
      <c r="E37" s="211">
        <v>5</v>
      </c>
      <c r="F37" s="197"/>
    </row>
    <row r="38" spans="2:6" s="180" customFormat="1" ht="108" customHeight="1">
      <c r="B38" s="110" t="s">
        <v>67</v>
      </c>
      <c r="C38" s="210" t="s">
        <v>68</v>
      </c>
      <c r="D38" s="218">
        <v>0.25</v>
      </c>
      <c r="E38" s="211">
        <v>2.5</v>
      </c>
      <c r="F38" s="197"/>
    </row>
    <row r="39" spans="2:6" s="180" customFormat="1" ht="48" customHeight="1">
      <c r="B39" s="110" t="s">
        <v>69</v>
      </c>
      <c r="C39" s="212" t="s">
        <v>70</v>
      </c>
      <c r="D39" s="218">
        <v>0.05</v>
      </c>
      <c r="E39" s="211">
        <v>0.5</v>
      </c>
      <c r="F39" s="197"/>
    </row>
    <row r="40" spans="2:6" s="180" customFormat="1" ht="61.5" customHeight="1">
      <c r="B40" s="110" t="s">
        <v>71</v>
      </c>
      <c r="C40" s="210" t="s">
        <v>72</v>
      </c>
      <c r="D40" s="218">
        <v>0.1</v>
      </c>
      <c r="E40" s="196">
        <v>1</v>
      </c>
      <c r="F40" s="197"/>
    </row>
    <row r="41" spans="2:6" s="180" customFormat="1" ht="25.5" customHeight="1">
      <c r="B41" s="204"/>
      <c r="C41" s="200" t="s">
        <v>176</v>
      </c>
      <c r="D41" s="201">
        <f>+D36+D37+D38+D39+D40</f>
        <v>1</v>
      </c>
      <c r="E41" s="202">
        <f>SUM(E36:E40)</f>
        <v>10</v>
      </c>
      <c r="F41" s="197"/>
    </row>
    <row r="42" spans="1:6" s="180" customFormat="1" ht="18.75" customHeight="1">
      <c r="A42" s="229"/>
      <c r="B42" s="229"/>
      <c r="C42" s="229"/>
      <c r="D42" s="229"/>
      <c r="E42" s="229"/>
      <c r="F42" s="197"/>
    </row>
    <row r="43" spans="2:6" s="180" customFormat="1" ht="45.75" customHeight="1">
      <c r="B43" s="204"/>
      <c r="C43" s="217"/>
      <c r="D43" s="230" t="s">
        <v>161</v>
      </c>
      <c r="E43" s="230" t="s">
        <v>162</v>
      </c>
      <c r="F43" s="197"/>
    </row>
    <row r="44" spans="2:6" s="180" customFormat="1" ht="40.5" customHeight="1">
      <c r="B44" s="208">
        <v>6</v>
      </c>
      <c r="C44" s="209" t="s">
        <v>73</v>
      </c>
      <c r="D44" s="191">
        <f>+I9</f>
        <v>0.1</v>
      </c>
      <c r="E44" s="230"/>
      <c r="F44" s="197"/>
    </row>
    <row r="45" spans="2:6" s="180" customFormat="1" ht="37.5" customHeight="1">
      <c r="B45" s="110" t="s">
        <v>74</v>
      </c>
      <c r="C45" s="210" t="s">
        <v>75</v>
      </c>
      <c r="D45" s="231">
        <v>0.1</v>
      </c>
      <c r="E45" s="196">
        <v>1</v>
      </c>
      <c r="F45" s="197"/>
    </row>
    <row r="46" spans="2:6" s="180" customFormat="1" ht="33.75" customHeight="1">
      <c r="B46" s="110" t="s">
        <v>76</v>
      </c>
      <c r="C46" s="212" t="s">
        <v>77</v>
      </c>
      <c r="D46" s="231">
        <v>0.1</v>
      </c>
      <c r="E46" s="196">
        <v>1</v>
      </c>
      <c r="F46" s="197"/>
    </row>
    <row r="47" spans="2:6" s="180" customFormat="1" ht="35.25" customHeight="1">
      <c r="B47" s="110" t="s">
        <v>78</v>
      </c>
      <c r="C47" s="210" t="s">
        <v>79</v>
      </c>
      <c r="D47" s="231">
        <v>0.1</v>
      </c>
      <c r="E47" s="196">
        <v>1</v>
      </c>
      <c r="F47" s="197"/>
    </row>
    <row r="48" spans="2:6" s="180" customFormat="1" ht="41.25" customHeight="1">
      <c r="B48" s="110" t="s">
        <v>80</v>
      </c>
      <c r="C48" s="212" t="s">
        <v>81</v>
      </c>
      <c r="D48" s="231">
        <v>0.4</v>
      </c>
      <c r="E48" s="196">
        <v>4</v>
      </c>
      <c r="F48" s="197"/>
    </row>
    <row r="49" spans="2:6" s="180" customFormat="1" ht="35.25" customHeight="1">
      <c r="B49" s="110" t="s">
        <v>82</v>
      </c>
      <c r="C49" s="210" t="s">
        <v>83</v>
      </c>
      <c r="D49" s="231">
        <v>0.1</v>
      </c>
      <c r="E49" s="196">
        <v>1</v>
      </c>
      <c r="F49" s="197"/>
    </row>
    <row r="50" spans="2:6" s="180" customFormat="1" ht="56.25" customHeight="1">
      <c r="B50" s="110" t="s">
        <v>84</v>
      </c>
      <c r="C50" s="210" t="s">
        <v>85</v>
      </c>
      <c r="D50" s="231">
        <v>0.2</v>
      </c>
      <c r="E50" s="196">
        <v>2</v>
      </c>
      <c r="F50" s="197"/>
    </row>
    <row r="51" spans="2:6" s="180" customFormat="1" ht="49.5" customHeight="1">
      <c r="B51" s="122"/>
      <c r="C51" s="200" t="s">
        <v>176</v>
      </c>
      <c r="D51" s="201">
        <f>SUM(D45:D50)</f>
        <v>1.0000000000000002</v>
      </c>
      <c r="E51" s="202">
        <f>SUM(E45:E50)</f>
        <v>10</v>
      </c>
      <c r="F51" s="197"/>
    </row>
    <row r="52" spans="1:6" s="180" customFormat="1" ht="31.5" customHeight="1">
      <c r="A52" s="232"/>
      <c r="B52" s="232"/>
      <c r="C52" s="232"/>
      <c r="D52" s="232"/>
      <c r="E52" s="232"/>
      <c r="F52" s="197"/>
    </row>
    <row r="53" spans="2:6" s="180" customFormat="1" ht="49.5" customHeight="1">
      <c r="B53" s="233"/>
      <c r="C53" s="221"/>
      <c r="D53" s="188" t="s">
        <v>161</v>
      </c>
      <c r="E53" s="188" t="s">
        <v>162</v>
      </c>
      <c r="F53" s="197"/>
    </row>
    <row r="54" spans="2:6" s="180" customFormat="1" ht="46.5" customHeight="1">
      <c r="B54" s="208">
        <v>7</v>
      </c>
      <c r="C54" s="209" t="s">
        <v>86</v>
      </c>
      <c r="D54" s="191">
        <f>+I10</f>
        <v>0.1</v>
      </c>
      <c r="E54" s="188"/>
      <c r="F54" s="197"/>
    </row>
    <row r="55" spans="2:6" s="180" customFormat="1" ht="87" customHeight="1">
      <c r="B55" s="110" t="s">
        <v>87</v>
      </c>
      <c r="C55" s="210" t="s">
        <v>88</v>
      </c>
      <c r="D55" s="234">
        <v>0.05</v>
      </c>
      <c r="E55" s="235">
        <v>0.5</v>
      </c>
      <c r="F55" s="197"/>
    </row>
    <row r="56" spans="2:6" s="180" customFormat="1" ht="62.25" customHeight="1">
      <c r="B56" s="110" t="s">
        <v>89</v>
      </c>
      <c r="C56" s="210" t="s">
        <v>90</v>
      </c>
      <c r="D56" s="234">
        <v>0.1</v>
      </c>
      <c r="E56" s="235">
        <v>1</v>
      </c>
      <c r="F56" s="197"/>
    </row>
    <row r="57" spans="2:6" s="180" customFormat="1" ht="69" customHeight="1">
      <c r="B57" s="110" t="s">
        <v>93</v>
      </c>
      <c r="C57" s="210" t="s">
        <v>92</v>
      </c>
      <c r="D57" s="234">
        <v>0.05</v>
      </c>
      <c r="E57" s="235">
        <v>0.5</v>
      </c>
      <c r="F57" s="197"/>
    </row>
    <row r="58" spans="2:6" s="180" customFormat="1" ht="12.75">
      <c r="B58" s="110" t="s">
        <v>95</v>
      </c>
      <c r="C58" s="210" t="s">
        <v>94</v>
      </c>
      <c r="D58" s="234">
        <v>0.2</v>
      </c>
      <c r="E58" s="236">
        <v>4</v>
      </c>
      <c r="F58" s="197"/>
    </row>
    <row r="59" spans="2:6" s="180" customFormat="1" ht="63.75" customHeight="1">
      <c r="B59" s="110" t="s">
        <v>97</v>
      </c>
      <c r="C59" s="212" t="s">
        <v>96</v>
      </c>
      <c r="D59" s="234">
        <v>0.05</v>
      </c>
      <c r="E59" s="235">
        <v>0.5</v>
      </c>
      <c r="F59" s="197"/>
    </row>
    <row r="60" spans="2:6" s="180" customFormat="1" ht="54.75" customHeight="1">
      <c r="B60" s="110" t="s">
        <v>99</v>
      </c>
      <c r="C60" s="212" t="s">
        <v>98</v>
      </c>
      <c r="D60" s="234">
        <v>0.05</v>
      </c>
      <c r="E60" s="235">
        <v>0.5</v>
      </c>
      <c r="F60" s="197"/>
    </row>
    <row r="61" spans="2:6" s="180" customFormat="1" ht="46.5" customHeight="1">
      <c r="B61" s="110" t="s">
        <v>101</v>
      </c>
      <c r="C61" s="212" t="s">
        <v>100</v>
      </c>
      <c r="D61" s="234">
        <v>0.3</v>
      </c>
      <c r="E61" s="236">
        <v>5</v>
      </c>
      <c r="F61" s="197"/>
    </row>
    <row r="62" spans="2:6" s="180" customFormat="1" ht="57" customHeight="1">
      <c r="B62" s="110" t="s">
        <v>103</v>
      </c>
      <c r="C62" s="212" t="s">
        <v>102</v>
      </c>
      <c r="D62" s="234">
        <v>0.05</v>
      </c>
      <c r="E62" s="235">
        <v>0.5</v>
      </c>
      <c r="F62" s="197"/>
    </row>
    <row r="63" spans="2:6" s="180" customFormat="1" ht="46.5" customHeight="1">
      <c r="B63" s="110" t="s">
        <v>185</v>
      </c>
      <c r="C63" s="210" t="s">
        <v>104</v>
      </c>
      <c r="D63" s="234">
        <v>0.15</v>
      </c>
      <c r="E63" s="235">
        <v>1.5</v>
      </c>
      <c r="F63" s="197"/>
    </row>
    <row r="64" spans="2:5" ht="28.5" customHeight="1">
      <c r="B64" s="237"/>
      <c r="C64" s="200" t="s">
        <v>176</v>
      </c>
      <c r="D64" s="201">
        <f>+D55+D56+D57+D58+D59+D60+D61+D62+D63</f>
        <v>1</v>
      </c>
      <c r="E64" s="202">
        <f>SUM(E55:E63)</f>
        <v>14</v>
      </c>
    </row>
    <row r="65" spans="2:5" ht="28.5" customHeight="1">
      <c r="B65" s="238"/>
      <c r="C65" s="238"/>
      <c r="D65" s="238"/>
      <c r="E65" s="238"/>
    </row>
    <row r="66" spans="2:5" ht="28.5" customHeight="1">
      <c r="B66" s="204"/>
      <c r="C66" s="217"/>
      <c r="D66" s="230" t="s">
        <v>161</v>
      </c>
      <c r="E66" s="230" t="s">
        <v>162</v>
      </c>
    </row>
    <row r="67" spans="2:5" ht="12.75">
      <c r="B67" s="208">
        <v>8</v>
      </c>
      <c r="C67" s="209" t="s">
        <v>105</v>
      </c>
      <c r="D67" s="191">
        <f>+I11</f>
        <v>0.14</v>
      </c>
      <c r="E67" s="230"/>
    </row>
    <row r="68" spans="2:5" ht="45" customHeight="1">
      <c r="B68" s="110" t="s">
        <v>106</v>
      </c>
      <c r="C68" s="210" t="s">
        <v>107</v>
      </c>
      <c r="D68" s="231">
        <v>0.2</v>
      </c>
      <c r="E68" s="239"/>
    </row>
    <row r="69" spans="2:5" ht="45.75" customHeight="1">
      <c r="B69" s="110" t="s">
        <v>108</v>
      </c>
      <c r="C69" s="210" t="s">
        <v>109</v>
      </c>
      <c r="D69" s="231">
        <v>0.05</v>
      </c>
      <c r="E69" s="239"/>
    </row>
    <row r="70" spans="2:5" ht="75.75" customHeight="1">
      <c r="B70" s="110" t="s">
        <v>110</v>
      </c>
      <c r="C70" s="210" t="s">
        <v>111</v>
      </c>
      <c r="D70" s="231">
        <v>0.1</v>
      </c>
      <c r="E70" s="239"/>
    </row>
    <row r="71" spans="2:5" ht="51" customHeight="1">
      <c r="B71" s="110" t="s">
        <v>112</v>
      </c>
      <c r="C71" s="210" t="s">
        <v>113</v>
      </c>
      <c r="D71" s="231">
        <v>0.1</v>
      </c>
      <c r="E71" s="239"/>
    </row>
    <row r="72" spans="2:5" ht="37.5" customHeight="1">
      <c r="B72" s="110" t="s">
        <v>114</v>
      </c>
      <c r="C72" s="210" t="s">
        <v>115</v>
      </c>
      <c r="D72" s="231">
        <v>0.4</v>
      </c>
      <c r="E72" s="239"/>
    </row>
    <row r="73" spans="2:5" ht="45" customHeight="1">
      <c r="B73" s="110" t="s">
        <v>116</v>
      </c>
      <c r="C73" s="210" t="s">
        <v>117</v>
      </c>
      <c r="D73" s="231">
        <v>0.15</v>
      </c>
      <c r="E73" s="211">
        <v>1.5</v>
      </c>
    </row>
    <row r="74" spans="2:5" ht="12.75">
      <c r="B74" s="122"/>
      <c r="C74" s="200" t="s">
        <v>176</v>
      </c>
      <c r="D74" s="201">
        <f>+D68+D69+D70+D71+D72+D73</f>
        <v>1</v>
      </c>
      <c r="E74" s="219" t="e">
        <f>+#REF!+E73</f>
        <v>#REF!</v>
      </c>
    </row>
    <row r="78" spans="2:5" ht="12.75">
      <c r="B78" s="204"/>
      <c r="C78" s="217"/>
      <c r="D78" s="230" t="s">
        <v>161</v>
      </c>
      <c r="E78" s="230" t="s">
        <v>162</v>
      </c>
    </row>
    <row r="79" spans="2:5" ht="12.75">
      <c r="B79" s="208">
        <v>9</v>
      </c>
      <c r="C79" s="209" t="s">
        <v>118</v>
      </c>
      <c r="D79" s="191">
        <f>+I12</f>
        <v>0.09</v>
      </c>
      <c r="E79" s="230"/>
    </row>
    <row r="80" spans="2:5" ht="45" customHeight="1">
      <c r="B80" s="110" t="s">
        <v>119</v>
      </c>
      <c r="C80" s="210" t="s">
        <v>120</v>
      </c>
      <c r="D80" s="231">
        <v>0.08</v>
      </c>
      <c r="E80" s="235">
        <v>0.8</v>
      </c>
    </row>
    <row r="81" spans="2:5" ht="45.75" customHeight="1">
      <c r="B81" s="110" t="s">
        <v>121</v>
      </c>
      <c r="C81" s="210" t="s">
        <v>122</v>
      </c>
      <c r="D81" s="231">
        <v>0.08</v>
      </c>
      <c r="E81" s="235">
        <v>0.8</v>
      </c>
    </row>
    <row r="82" spans="2:5" ht="49.5" customHeight="1">
      <c r="B82" s="110" t="s">
        <v>123</v>
      </c>
      <c r="C82" s="212" t="s">
        <v>124</v>
      </c>
      <c r="D82" s="231">
        <v>0.05</v>
      </c>
      <c r="E82" s="235">
        <v>0.5</v>
      </c>
    </row>
    <row r="83" spans="2:5" ht="32.25" customHeight="1">
      <c r="B83" s="110" t="s">
        <v>125</v>
      </c>
      <c r="C83" s="210" t="s">
        <v>126</v>
      </c>
      <c r="D83" s="231">
        <v>0.09</v>
      </c>
      <c r="E83" s="235">
        <v>0.9</v>
      </c>
    </row>
    <row r="84" spans="2:5" ht="32.25" customHeight="1">
      <c r="B84" s="110" t="s">
        <v>127</v>
      </c>
      <c r="C84" s="210" t="s">
        <v>128</v>
      </c>
      <c r="D84" s="231">
        <v>0.15</v>
      </c>
      <c r="E84" s="235">
        <v>1.5</v>
      </c>
    </row>
    <row r="85" spans="2:5" ht="57.75" customHeight="1">
      <c r="B85" s="110" t="s">
        <v>129</v>
      </c>
      <c r="C85" s="210" t="s">
        <v>130</v>
      </c>
      <c r="D85" s="231">
        <v>0.2</v>
      </c>
      <c r="E85" s="236">
        <v>4</v>
      </c>
    </row>
    <row r="86" spans="2:5" ht="61.5" customHeight="1">
      <c r="B86" s="110" t="s">
        <v>131</v>
      </c>
      <c r="C86" s="210" t="s">
        <v>132</v>
      </c>
      <c r="D86" s="231">
        <v>0.05</v>
      </c>
      <c r="E86" s="235">
        <v>0.5</v>
      </c>
    </row>
    <row r="87" spans="2:5" ht="46.5" customHeight="1">
      <c r="B87" s="110" t="s">
        <v>133</v>
      </c>
      <c r="C87" s="210" t="s">
        <v>134</v>
      </c>
      <c r="D87" s="231">
        <v>0.2</v>
      </c>
      <c r="E87" s="236">
        <v>4</v>
      </c>
    </row>
    <row r="88" spans="2:5" ht="12.75">
      <c r="B88" s="110" t="s">
        <v>135</v>
      </c>
      <c r="C88" s="210" t="s">
        <v>136</v>
      </c>
      <c r="D88" s="231">
        <v>0.1</v>
      </c>
      <c r="E88" s="236">
        <v>1</v>
      </c>
    </row>
    <row r="89" spans="2:5" ht="12.75">
      <c r="B89" s="122"/>
      <c r="C89" s="200" t="s">
        <v>176</v>
      </c>
      <c r="D89" s="201">
        <f>SUM(D80:D88)</f>
        <v>1</v>
      </c>
      <c r="E89" s="202">
        <f>SUM(E80:E88)</f>
        <v>14</v>
      </c>
    </row>
    <row r="93" spans="2:5" ht="12.75">
      <c r="B93" s="204"/>
      <c r="C93" s="217"/>
      <c r="D93" s="230" t="s">
        <v>161</v>
      </c>
      <c r="E93" s="230" t="s">
        <v>162</v>
      </c>
    </row>
    <row r="94" spans="2:5" ht="54" customHeight="1">
      <c r="B94" s="208">
        <v>10</v>
      </c>
      <c r="C94" s="209" t="s">
        <v>186</v>
      </c>
      <c r="D94" s="191">
        <f>+I13</f>
        <v>0.14</v>
      </c>
      <c r="E94" s="230"/>
    </row>
    <row r="95" spans="2:5" ht="12.75">
      <c r="B95" s="134" t="s">
        <v>138</v>
      </c>
      <c r="C95" s="240" t="s">
        <v>187</v>
      </c>
      <c r="D95" s="231">
        <v>0.2</v>
      </c>
      <c r="E95" s="239">
        <v>2</v>
      </c>
    </row>
    <row r="96" spans="2:5" ht="12.75">
      <c r="B96" s="134" t="s">
        <v>140</v>
      </c>
      <c r="C96" s="240" t="s">
        <v>188</v>
      </c>
      <c r="D96" s="231">
        <v>0.1</v>
      </c>
      <c r="E96" s="239">
        <v>1</v>
      </c>
    </row>
    <row r="97" spans="2:5" ht="86.25" customHeight="1">
      <c r="B97" s="134" t="s">
        <v>142</v>
      </c>
      <c r="C97" s="241" t="s">
        <v>189</v>
      </c>
      <c r="D97" s="231">
        <v>0.2</v>
      </c>
      <c r="E97" s="239">
        <v>2</v>
      </c>
    </row>
    <row r="98" spans="2:5" ht="88.5" customHeight="1">
      <c r="B98" s="134" t="s">
        <v>144</v>
      </c>
      <c r="C98" s="240" t="s">
        <v>190</v>
      </c>
      <c r="D98" s="231">
        <v>0.3</v>
      </c>
      <c r="E98" s="239">
        <v>4</v>
      </c>
    </row>
    <row r="99" spans="2:5" ht="33" customHeight="1">
      <c r="B99" s="134" t="s">
        <v>146</v>
      </c>
      <c r="C99" s="240" t="s">
        <v>191</v>
      </c>
      <c r="D99" s="231">
        <v>0.1</v>
      </c>
      <c r="E99" s="239">
        <v>1</v>
      </c>
    </row>
    <row r="100" spans="2:5" ht="59.25" customHeight="1">
      <c r="B100" s="134" t="s">
        <v>148</v>
      </c>
      <c r="C100" s="241" t="s">
        <v>192</v>
      </c>
      <c r="D100" s="231">
        <v>0.1</v>
      </c>
      <c r="E100" s="239">
        <v>1</v>
      </c>
    </row>
    <row r="101" spans="2:5" ht="12.75">
      <c r="B101" s="122"/>
      <c r="C101" s="200" t="s">
        <v>176</v>
      </c>
      <c r="D101" s="201">
        <f>SUM(D95:D100)</f>
        <v>1</v>
      </c>
      <c r="E101" s="219">
        <f>SUM(E95:E100)</f>
        <v>11</v>
      </c>
    </row>
    <row r="104" spans="2:5" ht="12.75">
      <c r="B104" s="204"/>
      <c r="C104" s="217"/>
      <c r="D104" s="230" t="s">
        <v>161</v>
      </c>
      <c r="E104" s="230" t="s">
        <v>162</v>
      </c>
    </row>
    <row r="105" spans="2:5" ht="12.75">
      <c r="B105" s="208">
        <v>11</v>
      </c>
      <c r="C105" s="209" t="s">
        <v>150</v>
      </c>
      <c r="D105" s="191">
        <f>+I14</f>
        <v>0.1</v>
      </c>
      <c r="E105" s="230"/>
    </row>
    <row r="106" spans="2:5" ht="95.25" customHeight="1">
      <c r="B106" s="134" t="s">
        <v>151</v>
      </c>
      <c r="C106" s="240" t="s">
        <v>152</v>
      </c>
      <c r="D106" s="231">
        <v>0.4</v>
      </c>
      <c r="E106" s="239">
        <v>3.5</v>
      </c>
    </row>
    <row r="107" spans="2:5" ht="55.5" customHeight="1">
      <c r="B107" s="134" t="s">
        <v>153</v>
      </c>
      <c r="C107" s="241" t="s">
        <v>154</v>
      </c>
      <c r="D107" s="231">
        <v>0.2</v>
      </c>
      <c r="E107" s="239">
        <v>1</v>
      </c>
    </row>
    <row r="108" spans="2:5" ht="129.75" customHeight="1">
      <c r="B108" s="134" t="s">
        <v>155</v>
      </c>
      <c r="C108" s="241" t="s">
        <v>156</v>
      </c>
      <c r="D108" s="231">
        <v>0.4</v>
      </c>
      <c r="E108" s="239">
        <v>3.5</v>
      </c>
    </row>
    <row r="109" spans="2:5" ht="12.75">
      <c r="B109" s="122"/>
      <c r="C109" s="200" t="s">
        <v>176</v>
      </c>
      <c r="D109" s="201">
        <f>SUM(D106:D108)</f>
        <v>1</v>
      </c>
      <c r="E109" s="219">
        <f>SUM(E106:E108)</f>
        <v>8</v>
      </c>
    </row>
  </sheetData>
  <sheetProtection selectLockedCells="1" selectUnlockedCells="1"/>
  <mergeCells count="18">
    <mergeCell ref="B1:E1"/>
    <mergeCell ref="B2:E2"/>
    <mergeCell ref="E4:E5"/>
    <mergeCell ref="E12:E13"/>
    <mergeCell ref="A19:E19"/>
    <mergeCell ref="E20:E21"/>
    <mergeCell ref="E26:E27"/>
    <mergeCell ref="A33:E33"/>
    <mergeCell ref="E34:E35"/>
    <mergeCell ref="A42:E42"/>
    <mergeCell ref="E43:E44"/>
    <mergeCell ref="A52:E52"/>
    <mergeCell ref="E53:E54"/>
    <mergeCell ref="B65:E65"/>
    <mergeCell ref="E66:E67"/>
    <mergeCell ref="E78:E79"/>
    <mergeCell ref="E93:E94"/>
    <mergeCell ref="E104:E105"/>
  </mergeCells>
  <printOptions horizontalCentered="1" verticalCentered="1"/>
  <pageMargins left="0.7875" right="0.7875" top="0.9840277777777777" bottom="0.9840277777777777" header="0.5118055555555555" footer="0.5118055555555555"/>
  <pageSetup horizontalDpi="300" verticalDpi="300" orientation="portrait"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SPL.JZC</dc:creator>
  <cp:keywords/>
  <dc:description/>
  <cp:lastModifiedBy>Tomas  Thayer</cp:lastModifiedBy>
  <cp:lastPrinted>2011-09-21T14:04:49Z</cp:lastPrinted>
  <dcterms:created xsi:type="dcterms:W3CDTF">2003-10-23T15:59:44Z</dcterms:created>
  <dcterms:modified xsi:type="dcterms:W3CDTF">2014-03-10T21:29:46Z</dcterms:modified>
  <cp:category/>
  <cp:version/>
  <cp:contentType/>
  <cp:contentStatus/>
  <cp:revision>1</cp:revision>
</cp:coreProperties>
</file>